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35a\OneDrive\Masaüstü\Son Güncel Dosyalar\"/>
    </mc:Choice>
  </mc:AlternateContent>
  <xr:revisionPtr revIDLastSave="0" documentId="13_ncr:1_{D33A5941-A205-4A8C-AE39-37494BF2101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evkifat" sheetId="3" r:id="rId1"/>
    <sheet name="Net Tutar" sheetId="6" r:id="rId2"/>
    <sheet name="Açıklamalar" sheetId="5" r:id="rId3"/>
  </sheets>
  <definedNames>
    <definedName name="d">'Net Tutar'!$W$4:$W$9</definedName>
    <definedName name="DATA">Açıklamalar!$A$7:$L$38</definedName>
    <definedName name="tt">'Net Tutar'!$W$3:$AA$9</definedName>
    <definedName name="y">'Net Tutar'!$X$3:$AA$3</definedName>
    <definedName name="_xlnm.Print_Area" localSheetId="1">'Net Tutar'!$A$1:$P$46</definedName>
    <definedName name="_xlnm.Print_Area" localSheetId="0">Tevkifat!$A$1:$P$46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6" l="1"/>
  <c r="J17" i="3"/>
  <c r="E27" i="6"/>
  <c r="E19" i="6"/>
  <c r="E18" i="6"/>
  <c r="E27" i="3"/>
  <c r="E18" i="3"/>
  <c r="E19" i="3"/>
  <c r="I35" i="6"/>
  <c r="I35" i="3"/>
  <c r="N6" i="6"/>
  <c r="N6" i="3"/>
  <c r="W1" i="6"/>
  <c r="AA7" i="6" l="1"/>
  <c r="Z7" i="6"/>
  <c r="Y7" i="6"/>
  <c r="Z6" i="6"/>
  <c r="X7" i="6"/>
  <c r="X6" i="6"/>
  <c r="Y6" i="6"/>
  <c r="AA6" i="6"/>
  <c r="Y1" i="6"/>
  <c r="Z5" i="6"/>
  <c r="AA5" i="6"/>
  <c r="AA8" i="6"/>
  <c r="AA9" i="6"/>
  <c r="AA4" i="6"/>
  <c r="X4" i="6"/>
  <c r="Y9" i="6"/>
  <c r="X9" i="6"/>
  <c r="Z4" i="6"/>
  <c r="Z9" i="6"/>
  <c r="Y4" i="6"/>
  <c r="Y8" i="6"/>
  <c r="Y5" i="6"/>
  <c r="X8" i="6"/>
  <c r="X5" i="6"/>
  <c r="Z8" i="6"/>
  <c r="L10" i="6" l="1"/>
  <c r="N19" i="6" s="1"/>
  <c r="I44" i="6"/>
  <c r="G44" i="6"/>
  <c r="G39" i="6"/>
  <c r="G35" i="6"/>
  <c r="G8" i="3"/>
  <c r="L8" i="3" s="1"/>
  <c r="B8" i="6" l="1"/>
  <c r="K35" i="6"/>
  <c r="K39" i="6" s="1"/>
  <c r="K44" i="6" s="1"/>
  <c r="D25" i="6"/>
  <c r="D16" i="6"/>
  <c r="N27" i="6"/>
  <c r="B35" i="6" l="1"/>
  <c r="L16" i="6"/>
  <c r="G18" i="6"/>
  <c r="G8" i="6"/>
  <c r="L8" i="6" s="1"/>
  <c r="B44" i="6"/>
  <c r="G26" i="6"/>
  <c r="L25" i="6"/>
  <c r="B39" i="6"/>
  <c r="B10" i="6" l="1"/>
  <c r="G10" i="6" s="1"/>
  <c r="I39" i="6"/>
  <c r="L17" i="6"/>
  <c r="I44" i="3"/>
  <c r="K35" i="3" l="1"/>
  <c r="G44" i="3"/>
  <c r="G39" i="3"/>
  <c r="G35" i="3"/>
  <c r="K39" i="3" l="1"/>
  <c r="K44" i="3" s="1"/>
  <c r="B8" i="3"/>
  <c r="L17" i="3"/>
  <c r="B10" i="3"/>
  <c r="N18" i="3" s="1"/>
  <c r="I39" i="3"/>
  <c r="G10" i="3" l="1"/>
  <c r="L10" i="3" s="1"/>
  <c r="M39" i="3"/>
  <c r="M44" i="3"/>
  <c r="L16" i="3" l="1"/>
  <c r="G26" i="3"/>
  <c r="L25" i="3"/>
  <c r="L26" i="3"/>
  <c r="G27" i="3"/>
  <c r="G18" i="3"/>
  <c r="G19" i="3"/>
  <c r="B39" i="3"/>
  <c r="B44" i="3"/>
  <c r="B35" i="3"/>
  <c r="M35" i="3"/>
  <c r="N19" i="3" l="1"/>
  <c r="N27" i="3"/>
  <c r="D25" i="3"/>
  <c r="D16" i="3"/>
  <c r="M39" i="6" l="1"/>
  <c r="N18" i="6"/>
  <c r="M44" i="6"/>
  <c r="M35" i="6" l="1"/>
  <c r="L26" i="6"/>
  <c r="G19" i="6"/>
  <c r="G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adnan altun</author>
  </authors>
  <commentList>
    <comment ref="B4" authorId="0" shapeId="0" xr:uid="{514FEAA5-3A2B-407D-BB53-22D0E9000D12}">
      <text>
        <r>
          <rPr>
            <b/>
            <sz val="9"/>
            <color indexed="81"/>
            <rFont val="Tahoma"/>
            <family val="2"/>
            <charset val="162"/>
          </rPr>
          <t>adnan altun:</t>
        </r>
        <r>
          <rPr>
            <sz val="9"/>
            <color indexed="81"/>
            <rFont val="Tahoma"/>
            <family val="2"/>
            <charset val="162"/>
          </rPr>
          <t xml:space="preserve">
Kdv dahil tutardır.</t>
        </r>
      </text>
    </comment>
  </commentList>
</comments>
</file>

<file path=xl/sharedStrings.xml><?xml version="1.0" encoding="utf-8"?>
<sst xmlns="http://schemas.openxmlformats.org/spreadsheetml/2006/main" count="213" uniqueCount="111">
  <si>
    <t>Kdv Hariç</t>
  </si>
  <si>
    <t>Kdv Oranı</t>
  </si>
  <si>
    <t>Kdv Tutarı</t>
  </si>
  <si>
    <t>Kdv Dahil Tutar</t>
  </si>
  <si>
    <t>Tevkif Edilen Tutar</t>
  </si>
  <si>
    <t>Hesaplanan Tutar</t>
  </si>
  <si>
    <t>Genel Toplam</t>
  </si>
  <si>
    <t>Matrah</t>
  </si>
  <si>
    <t>Tevk.Oranı</t>
  </si>
  <si>
    <t>Vergi</t>
  </si>
  <si>
    <t>Tevkifat Uygulanan İşlemin Tutarı (KDV Hariç)</t>
  </si>
  <si>
    <t>Tevkifat Uygulanan İşlemin KDV Oranı</t>
  </si>
  <si>
    <t>Tevkifat Uygulanan İşlemin Hesaplanan KDV'si</t>
  </si>
  <si>
    <t>Tevkifat Uygulanan İşlemin Tevkifat Oranı</t>
  </si>
  <si>
    <t>Tevkifat Uygulanan İşlemin Tevkifat Tutarı (Alıcı Tarafından Beyan Edilecek KDV Tutarı)</t>
  </si>
  <si>
    <t>Kısmi Tevkifat Uygulaması Kapsamındaki İşlemlere Ait Bildirim Eki</t>
  </si>
  <si>
    <t>Kod (KDV2)</t>
  </si>
  <si>
    <t>KDV Tevkifatı Hesaplama</t>
  </si>
  <si>
    <t>Oranı</t>
  </si>
  <si>
    <t>KDV 2 Beyannamesi Açısından Kısmi Tevkifat Uygulanan İşlemlere Ait Bildirim</t>
  </si>
  <si>
    <t>SATIŞ İÇİN    KDV-1 Beyannamesi Açısından</t>
  </si>
  <si>
    <t>Seçiniz</t>
  </si>
  <si>
    <t>Yasal Parametreler:</t>
  </si>
  <si>
    <t>Açıklamalar:</t>
  </si>
  <si>
    <t>Çalışmada olabilecek hatalar veya geliştirmeler bu hesaplarda güncellenecektir.</t>
  </si>
  <si>
    <t>Diğer çalışmalar için:</t>
  </si>
  <si>
    <t>Karzarar.org Grubu</t>
  </si>
  <si>
    <t>karzarar@karzarar.org</t>
  </si>
  <si>
    <t>Karzarar.org</t>
  </si>
  <si>
    <t xml:space="preserve"> Adnan Altun</t>
  </si>
  <si>
    <t>karzarar.org_</t>
  </si>
  <si>
    <t>KarZarar Programı</t>
  </si>
  <si>
    <t>www.karzarar.org</t>
  </si>
  <si>
    <t>1-Kdv dahil/Hariç, Kdv oranını seçiniz.</t>
  </si>
  <si>
    <t>2-Tutarı yazınız.</t>
  </si>
  <si>
    <t>3-İşlem türünü seçiniz. Diğer hesaplamalar otomatik yapılmaktadır.</t>
  </si>
  <si>
    <t xml:space="preserve"> Bu tür çalışmalardan faydalanmak için aşağıda linkleri verilen sosyal medya  hesaplarımıza üye olup takip edebilirsiniz. </t>
  </si>
  <si>
    <t>kdv1</t>
  </si>
  <si>
    <t>kdv2</t>
  </si>
  <si>
    <t>Oran</t>
  </si>
  <si>
    <t>-----  /  ------</t>
  </si>
  <si>
    <t>Tevkifatlı Fatura Muhasebe Kaydı</t>
  </si>
  <si>
    <t>Satıcı Firma Kayıtları</t>
  </si>
  <si>
    <t>100/102/120</t>
  </si>
  <si>
    <t>Alıcı Firma Kayıtları</t>
  </si>
  <si>
    <t>360.XX.XXX</t>
  </si>
  <si>
    <t>Satış Kayıtları</t>
  </si>
  <si>
    <t>İade Kayıtları</t>
  </si>
  <si>
    <t>İade Eden Alıcı  Firma Kayıtları</t>
  </si>
  <si>
    <t>İadeyi Alan Satıcı  Firma Kayıtları</t>
  </si>
  <si>
    <t>320/100/102</t>
  </si>
  <si>
    <t>320.XX.XXX</t>
  </si>
  <si>
    <t>610.XX.XXX</t>
  </si>
  <si>
    <t>191.XX.XXX</t>
  </si>
  <si>
    <t>120.XX.XXX</t>
  </si>
  <si>
    <t>150/153/XXX</t>
  </si>
  <si>
    <t xml:space="preserve"> --------------------------</t>
  </si>
  <si>
    <t>----------------</t>
  </si>
  <si>
    <t xml:space="preserve"> -------------------------</t>
  </si>
  <si>
    <t>Kdv oranı - Seçiniz</t>
  </si>
  <si>
    <t>Tutar - Yazınız</t>
  </si>
  <si>
    <t>İşlem Türü: (Seçiniz)</t>
  </si>
  <si>
    <t>Kod (KDV1)</t>
  </si>
  <si>
    <t>YAPIM İŞLERİ İLE BU İŞLERLE BİRLİKTE İFA EDİLEN MUHENDISLIK-MIMARLIK VE ETUT-PROJE HİZMETLERİ IGT117-BÖIÜIT1 (3.2.1)] - 4/10</t>
  </si>
  <si>
    <t>ETÜT, PLAN-PROJE. DANIŞMANLIK. DENETİM VE BENZERİ HİZMETLERİGT 117-Bölüm (3.2.2)] - 9/10</t>
  </si>
  <si>
    <t>MAKİNE. TEÇHİZAT. DEMİRBAŞ VE TAŞITLARA AİT TADİL, BAKIM VE ONARIM HİZMETLERİ IGT 117-Bölüm (3.2.3)] - 7/10</t>
  </si>
  <si>
    <t>YEMEK SERVİS HİZMETİ [GT 117-Bölüm (3.2.4)] - 5/10</t>
  </si>
  <si>
    <t>ORGANİZASYON HİZMETİ [GT 117-Bölüm (3.24)] - 5/10</t>
  </si>
  <si>
    <t>İŞGÜCÜ TEMİN HİZMETLERİ [GT 117-Bölüm (3.2.5)] - 9/10</t>
  </si>
  <si>
    <t>ÖZEL GÜVENLİK HİZMETİ [GT 117-Bölüm (3.2.5)] - 9/10</t>
  </si>
  <si>
    <t>YAPI DENETİM HİZMETLERİ IGT 117-Bölüm (3.2.6)] - 9/10</t>
  </si>
  <si>
    <t>FASON OLARAK YAPTIRILAN TEKSTİL VE KONFEKSİYON İŞLERİ, ÇANTA VE AYAKKABI DİKİM İŞLERİ VE BU İŞLERE ARACILIK HİZMETLERİ [GT 117-Bölüm (3.2.7)] - 7/10</t>
  </si>
  <si>
    <t>TURİSTİK MAĞAZALARA VERİLEN MÜŞTERİ BULMA / GÖTÜRME HİZMETLERİ [GT 117-Bölüm (3.2.8)1 - 9/10</t>
  </si>
  <si>
    <t>SPOR KULÜPLERİNİN YAYIN, REKLÂM VE İSİM HAKKI GELİRLERİNE KONU İŞLEMLERİ [GT 117-Bölüm (3.2.9)] - 9/10</t>
  </si>
  <si>
    <t>TEMİZLİK HİZMETİ [GT 117-Bölüm (32.10)] - 9/10</t>
  </si>
  <si>
    <t>ÇEVRE VE BAHÇE BAKIM HİZMETLERİ [GT 117-Bölüm (3.2,10)] - 9/10</t>
  </si>
  <si>
    <t>SERVİS TAŞIMACILIĞI HİZMETİ [GT 117-Bölüm (3.2.11)] - 5/10</t>
  </si>
  <si>
    <t>HER TÜRLÜ BASKI VE BASIM HİZMETLERİ IGT 117-Bölüm (3.2.12)] - 7/10</t>
  </si>
  <si>
    <t>Diğer Hizmetler IKDVGUT-(l/C-2.ı.32.i3&gt;l - 5/10</t>
  </si>
  <si>
    <t>HURDA METALDEN ELDE EDİLEN KÜLÇE TESLİMLERİ [GT 117-Bölüm (3.3.1)] - 7/10</t>
  </si>
  <si>
    <t>HURDA METALDEN ELDE EDİLENLER DIŞINDAKİ BAKIR, ÇİNKO VE ALÜMİNYUM KÜLÇE TESLİMLERİ IGT 117-Bölüm (3.3.1)] - 7/10</t>
  </si>
  <si>
    <t>BAKIR, ÇİNKO VE ALÜMİNYUM ÜRÜNLERİNİN TESLİMİ [GT 117-Bölüm (332)] - 7/10_</t>
  </si>
  <si>
    <t>İSTİSNADAN VAZGEÇENLERİN HURDA VE ATIK TESLİMİ [GT 117-Bölüm (3.3.3)] - 7/10</t>
  </si>
  <si>
    <t>METAL, PLASTİK, LASTİK, KAUÇUK. KÂĞIT VE CAM HURDA VE ATIKLARDAN ELDE EDİLEN HAMMADDE TESLİMİ [GT 117-Bölüm (3.3.4M - 9/10</t>
  </si>
  <si>
    <t>PAMUK, TİFTİK, YÜN VE YAPAĞI İLE HAM POST VE DERİ TESLİMLERİ IGT 117-Bölüm (3.3-5)1 - 9/10</t>
  </si>
  <si>
    <t>AĞAÇ VE ORMAN ÜRÜNLERİ TESLİMİ [GT 117-Bölüm (3.3.6)! - 5/10</t>
  </si>
  <si>
    <t>YÜK TAŞIMACILIĞI HİZMETİ [KDVGUT-d/C-2.1.3.2.11)] - 2/10</t>
  </si>
  <si>
    <t>TİCARİ REKLAM HİZMETLERİ [KDVGUT-d/C-2.1.3.2.15)] - 3/10</t>
  </si>
  <si>
    <t>DİĞER TESLİMLER [KDVGUT-(l/C-2.l.337.)l - 2/10</t>
  </si>
  <si>
    <t>DİĞERLERİ - 2/10</t>
  </si>
  <si>
    <t>DİĞERLERİ - 3/10</t>
  </si>
  <si>
    <t>DİĞERLERİ - 5/10</t>
  </si>
  <si>
    <t>DİĞERLERİ - 7/10</t>
  </si>
  <si>
    <t>DİĞERLERİ - 9/10</t>
  </si>
  <si>
    <r>
      <t xml:space="preserve">Tevkifatlı E-Fatura’nın İadesi :   </t>
    </r>
    <r>
      <rPr>
        <sz val="9"/>
        <color theme="1"/>
        <rFont val="Century Gothic"/>
        <family val="2"/>
        <charset val="162"/>
      </rPr>
      <t xml:space="preserve">Tevkifatlı fatura tipinin iadesinde İADE fatura tipi seçilmeli ve </t>
    </r>
  </si>
  <si>
    <t xml:space="preserve"> olarak faturanın düzenlenmesi gerekmektedir.</t>
  </si>
  <si>
    <t xml:space="preserve"> KDV Uygulama Genel Tebliğinde KDV Tevkifatlı faturanın iadesi için hükmedilen belge 'düzenine uygun</t>
  </si>
  <si>
    <t>150/153</t>
  </si>
  <si>
    <t>ALIŞ İÇİN   KDV-2 Beyannamesi Açısından</t>
  </si>
  <si>
    <t>http:/www.karzarar.org</t>
  </si>
  <si>
    <t>http://www.karzarar.org</t>
  </si>
  <si>
    <t>Net Tutar</t>
  </si>
  <si>
    <t>kdv</t>
  </si>
  <si>
    <t>"</t>
  </si>
  <si>
    <t>KDV DAHİL TEVKİFAT SINIRI:</t>
  </si>
  <si>
    <t>4- Tevkifat oranı değiştiği takdirde H39 hücresine kdv dahil tutarı yazınız.</t>
  </si>
  <si>
    <t>Nedir Ne İşe Yarar-1</t>
  </si>
  <si>
    <t>Nedir Ne İşe Yarar-2</t>
  </si>
  <si>
    <t>Demir-Çelik ürünlerinin teslimi</t>
  </si>
  <si>
    <t>KDV Hariç</t>
  </si>
  <si>
    <t>*son güncelleme tarihi:17.01.2025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</si>
</sst>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1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  <charset val="162"/>
    </font>
    <font>
      <b/>
      <sz val="11"/>
      <color theme="1"/>
      <name val="Century Gothic"/>
      <family val="2"/>
      <charset val="162"/>
    </font>
    <font>
      <i/>
      <sz val="11"/>
      <color theme="1"/>
      <name val="Century Gothic"/>
      <family val="2"/>
      <charset val="162"/>
    </font>
    <font>
      <sz val="9"/>
      <color theme="1"/>
      <name val="Century Gothic"/>
      <family val="2"/>
      <charset val="162"/>
    </font>
    <font>
      <b/>
      <sz val="9"/>
      <color theme="1"/>
      <name val="Century Gothic"/>
      <family val="2"/>
      <charset val="162"/>
    </font>
    <font>
      <b/>
      <sz val="12"/>
      <color theme="2" tint="-0.499984740745262"/>
      <name val="Century Gothic"/>
      <family val="2"/>
      <charset val="162"/>
    </font>
    <font>
      <sz val="12"/>
      <color theme="2" tint="-0.499984740745262"/>
      <name val="Calibri"/>
      <family val="2"/>
      <scheme val="minor"/>
    </font>
    <font>
      <sz val="11"/>
      <color theme="2" tint="-0.499984740745262"/>
      <name val="Century Gothic"/>
      <family val="2"/>
      <charset val="162"/>
    </font>
    <font>
      <b/>
      <sz val="14"/>
      <color theme="2" tint="-0.499984740745262"/>
      <name val="Century Gothic"/>
      <family val="2"/>
      <charset val="162"/>
    </font>
    <font>
      <b/>
      <sz val="11"/>
      <color theme="2" tint="-0.499984740745262"/>
      <name val="Century Gothic"/>
      <family val="2"/>
      <charset val="16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  <charset val="162"/>
    </font>
    <font>
      <b/>
      <sz val="10"/>
      <color rgb="FFC00000"/>
      <name val="Century Gothic"/>
      <family val="2"/>
      <charset val="162"/>
    </font>
    <font>
      <b/>
      <sz val="10"/>
      <color theme="10"/>
      <name val="Calibri"/>
      <family val="2"/>
      <charset val="162"/>
      <scheme val="minor"/>
    </font>
    <font>
      <b/>
      <sz val="10"/>
      <color theme="10"/>
      <name val="Century Gothic"/>
      <family val="2"/>
      <charset val="162"/>
    </font>
    <font>
      <b/>
      <sz val="11"/>
      <color theme="1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name val="Candara"/>
      <family val="2"/>
      <charset val="162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  <charset val="162"/>
    </font>
    <font>
      <u/>
      <sz val="11"/>
      <color rgb="FF002060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i/>
      <sz val="11"/>
      <color rgb="FF457B9D"/>
      <name val="Century Gothic"/>
      <family val="2"/>
      <charset val="162"/>
    </font>
    <font>
      <i/>
      <sz val="11"/>
      <color rgb="FF457B9D"/>
      <name val="Century Gothic"/>
      <family val="2"/>
      <charset val="162"/>
    </font>
    <font>
      <i/>
      <sz val="11"/>
      <color rgb="FF457B9D"/>
      <name val="Calibri"/>
      <family val="2"/>
      <charset val="162"/>
      <scheme val="minor"/>
    </font>
    <font>
      <sz val="11"/>
      <color rgb="FF457B9D"/>
      <name val="Century Gothic"/>
      <family val="2"/>
      <charset val="162"/>
    </font>
    <font>
      <sz val="12"/>
      <color rgb="FF457B9D"/>
      <name val="Century Gothic"/>
      <family val="2"/>
      <charset val="162"/>
    </font>
    <font>
      <b/>
      <sz val="10"/>
      <color rgb="FF457B9D"/>
      <name val="Century Gothic"/>
      <family val="2"/>
      <charset val="162"/>
    </font>
    <font>
      <b/>
      <sz val="12"/>
      <name val="Century Gothic"/>
      <family val="2"/>
      <charset val="162"/>
    </font>
    <font>
      <b/>
      <sz val="9"/>
      <color rgb="FF457B9D"/>
      <name val="Century Gothic"/>
      <family val="2"/>
      <charset val="162"/>
    </font>
    <font>
      <b/>
      <sz val="9"/>
      <color theme="0"/>
      <name val="Century Gothic"/>
      <family val="2"/>
      <charset val="162"/>
    </font>
    <font>
      <b/>
      <sz val="9"/>
      <color theme="2" tint="-0.499984740745262"/>
      <name val="Century Gothic"/>
      <family val="2"/>
      <charset val="162"/>
    </font>
    <font>
      <i/>
      <sz val="11"/>
      <color rgb="FFFF0000"/>
      <name val="Century Gothic"/>
      <family val="2"/>
      <charset val="162"/>
    </font>
    <font>
      <b/>
      <i/>
      <sz val="11"/>
      <color rgb="FF951B81"/>
      <name val="Century Gothic"/>
      <family val="2"/>
      <charset val="162"/>
    </font>
    <font>
      <i/>
      <sz val="11"/>
      <color rgb="FF951B81"/>
      <name val="Calibri"/>
      <family val="2"/>
      <charset val="162"/>
      <scheme val="minor"/>
    </font>
    <font>
      <i/>
      <sz val="11"/>
      <color rgb="FF951B81"/>
      <name val="Century Gothic"/>
      <family val="2"/>
      <charset val="162"/>
    </font>
    <font>
      <sz val="11"/>
      <color rgb="FF951B81"/>
      <name val="Century Gothic"/>
      <family val="2"/>
      <charset val="162"/>
    </font>
    <font>
      <sz val="12"/>
      <color rgb="FF951B81"/>
      <name val="Century Gothic"/>
      <family val="2"/>
      <charset val="162"/>
    </font>
    <font>
      <b/>
      <sz val="10"/>
      <color rgb="FF951B81"/>
      <name val="Century Gothic"/>
      <family val="2"/>
      <charset val="162"/>
    </font>
    <font>
      <b/>
      <sz val="9"/>
      <color rgb="FF951B81"/>
      <name val="Century Gothic"/>
      <family val="2"/>
      <charset val="162"/>
    </font>
    <font>
      <b/>
      <sz val="12"/>
      <color theme="5" tint="-0.499984740745262"/>
      <name val="Century Gothic"/>
      <family val="2"/>
      <charset val="162"/>
    </font>
    <font>
      <b/>
      <sz val="26"/>
      <color theme="1"/>
      <name val="Calibri"/>
      <family val="2"/>
      <charset val="162"/>
      <scheme val="minor"/>
    </font>
    <font>
      <b/>
      <sz val="14"/>
      <color theme="1"/>
      <name val="Century Gothic"/>
      <family val="2"/>
      <charset val="162"/>
    </font>
    <font>
      <b/>
      <sz val="14"/>
      <color theme="0"/>
      <name val="Arial Narrow"/>
      <family val="2"/>
      <charset val="162"/>
    </font>
    <font>
      <sz val="11"/>
      <color theme="1"/>
      <name val="Cambria"/>
      <family val="1"/>
      <charset val="162"/>
    </font>
    <font>
      <sz val="11"/>
      <name val="Century Gothic"/>
      <family val="2"/>
      <charset val="162"/>
    </font>
    <font>
      <sz val="11"/>
      <name val="Calibri"/>
      <family val="2"/>
      <charset val="162"/>
      <scheme val="minor"/>
    </font>
    <font>
      <b/>
      <sz val="18"/>
      <color theme="0"/>
      <name val="Century Gothic"/>
      <family val="2"/>
      <charset val="162"/>
    </font>
    <font>
      <sz val="12"/>
      <color rgb="FFFF0000"/>
      <name val="Arial Black"/>
      <family val="2"/>
      <charset val="162"/>
    </font>
    <font>
      <b/>
      <sz val="16"/>
      <color theme="0"/>
      <name val="Century Gothic"/>
      <family val="2"/>
      <charset val="162"/>
    </font>
    <font>
      <b/>
      <sz val="16"/>
      <color rgb="FF00B0F0"/>
      <name val="Calibri"/>
      <family val="2"/>
      <charset val="162"/>
      <scheme val="minor"/>
    </font>
    <font>
      <b/>
      <sz val="12"/>
      <color theme="1" tint="0.499984740745262"/>
      <name val="Century Gothic"/>
      <family val="2"/>
      <charset val="162"/>
    </font>
    <font>
      <b/>
      <u/>
      <sz val="11"/>
      <color theme="1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F0FB"/>
        <bgColor indexed="64"/>
      </patternFill>
    </fill>
    <fill>
      <patternFill patternType="solid">
        <fgColor rgb="FF1B044C"/>
        <bgColor indexed="64"/>
      </patternFill>
    </fill>
    <fill>
      <patternFill patternType="solid">
        <fgColor rgb="FF457B9D"/>
        <bgColor indexed="64"/>
      </patternFill>
    </fill>
    <fill>
      <patternFill patternType="solid">
        <fgColor rgb="FFFFF2FC"/>
        <bgColor indexed="64"/>
      </patternFill>
    </fill>
    <fill>
      <patternFill patternType="solid">
        <fgColor rgb="FF951B81"/>
        <bgColor indexed="64"/>
      </patternFill>
    </fill>
    <fill>
      <patternFill patternType="solid">
        <fgColor rgb="FFCAE9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1" fillId="5" borderId="0" xfId="1" applyFill="1" applyBorder="1" applyAlignment="1" applyProtection="1">
      <alignment vertical="center"/>
    </xf>
    <xf numFmtId="0" fontId="21" fillId="5" borderId="0" xfId="1" applyFont="1" applyFill="1" applyBorder="1" applyAlignment="1" applyProtection="1">
      <alignment vertical="center"/>
    </xf>
    <xf numFmtId="2" fontId="0" fillId="0" borderId="0" xfId="0" applyNumberFormat="1"/>
    <xf numFmtId="164" fontId="0" fillId="0" borderId="0" xfId="0" applyNumberFormat="1"/>
    <xf numFmtId="2" fontId="3" fillId="0" borderId="1" xfId="0" applyNumberFormat="1" applyFont="1" applyBorder="1" applyAlignment="1">
      <alignment vertical="center"/>
    </xf>
    <xf numFmtId="0" fontId="1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24" fillId="7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2" fontId="1" fillId="7" borderId="0" xfId="0" applyNumberFormat="1" applyFont="1" applyFill="1" applyAlignment="1">
      <alignment vertical="center"/>
    </xf>
    <xf numFmtId="0" fontId="1" fillId="7" borderId="0" xfId="0" applyFont="1" applyFill="1"/>
    <xf numFmtId="0" fontId="9" fillId="7" borderId="0" xfId="0" applyFont="1" applyFill="1" applyAlignment="1">
      <alignment horizontal="center" vertical="center"/>
    </xf>
    <xf numFmtId="0" fontId="34" fillId="7" borderId="0" xfId="0" applyFont="1" applyFill="1" applyAlignment="1">
      <alignment vertical="center"/>
    </xf>
    <xf numFmtId="0" fontId="35" fillId="7" borderId="0" xfId="0" applyFont="1" applyFill="1" applyAlignment="1">
      <alignment vertical="center"/>
    </xf>
    <xf numFmtId="0" fontId="36" fillId="7" borderId="0" xfId="0" applyFont="1" applyFill="1" applyAlignment="1">
      <alignment vertical="center"/>
    </xf>
    <xf numFmtId="0" fontId="37" fillId="7" borderId="0" xfId="0" applyFont="1" applyFill="1" applyAlignment="1">
      <alignment vertical="center"/>
    </xf>
    <xf numFmtId="0" fontId="35" fillId="7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1" fillId="4" borderId="0" xfId="0" applyFont="1" applyFill="1" applyAlignment="1" applyProtection="1">
      <alignment vertical="center"/>
      <protection hidden="1"/>
    </xf>
    <xf numFmtId="0" fontId="24" fillId="4" borderId="0" xfId="0" applyFont="1" applyFill="1" applyProtection="1">
      <protection hidden="1"/>
    </xf>
    <xf numFmtId="0" fontId="25" fillId="4" borderId="0" xfId="0" applyFont="1" applyFill="1" applyProtection="1">
      <protection hidden="1"/>
    </xf>
    <xf numFmtId="0" fontId="27" fillId="4" borderId="0" xfId="0" applyFont="1" applyFill="1" applyAlignment="1" applyProtection="1">
      <alignment vertical="center"/>
      <protection hidden="1"/>
    </xf>
    <xf numFmtId="0" fontId="26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28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9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quotePrefix="1" applyFont="1" applyFill="1" applyAlignment="1" applyProtection="1">
      <alignment vertical="center"/>
      <protection hidden="1"/>
    </xf>
    <xf numFmtId="4" fontId="20" fillId="4" borderId="0" xfId="0" applyNumberFormat="1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4" fontId="4" fillId="4" borderId="0" xfId="0" applyNumberFormat="1" applyFont="1" applyFill="1" applyAlignment="1" applyProtection="1">
      <alignment horizontal="center" vertical="center"/>
      <protection hidden="1"/>
    </xf>
    <xf numFmtId="4" fontId="5" fillId="4" borderId="0" xfId="0" applyNumberFormat="1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quotePrefix="1" applyFont="1" applyFill="1" applyAlignment="1" applyProtection="1">
      <alignment horizontal="center" vertical="center"/>
      <protection hidden="1"/>
    </xf>
    <xf numFmtId="0" fontId="4" fillId="4" borderId="0" xfId="0" quotePrefix="1" applyFont="1" applyFill="1" applyAlignment="1" applyProtection="1">
      <alignment horizontal="left" vertical="center"/>
      <protection hidden="1"/>
    </xf>
    <xf numFmtId="0" fontId="4" fillId="4" borderId="0" xfId="0" quotePrefix="1" applyFont="1" applyFill="1" applyAlignment="1" applyProtection="1">
      <alignment horizontal="center" vertical="center"/>
      <protection hidden="1"/>
    </xf>
    <xf numFmtId="2" fontId="1" fillId="4" borderId="0" xfId="0" applyNumberFormat="1" applyFont="1" applyFill="1" applyAlignment="1" applyProtection="1">
      <alignment vertical="center"/>
      <protection hidden="1"/>
    </xf>
    <xf numFmtId="0" fontId="1" fillId="4" borderId="0" xfId="0" applyFont="1" applyFill="1" applyProtection="1">
      <protection hidden="1"/>
    </xf>
    <xf numFmtId="0" fontId="24" fillId="4" borderId="0" xfId="0" applyFont="1" applyFill="1" applyAlignment="1" applyProtection="1">
      <alignment vertical="center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26" fillId="4" borderId="0" xfId="0" applyFont="1" applyFill="1" applyAlignment="1" applyProtection="1">
      <alignment vertical="center"/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35" fillId="7" borderId="0" xfId="0" applyFont="1" applyFill="1" applyProtection="1">
      <protection hidden="1"/>
    </xf>
    <xf numFmtId="0" fontId="37" fillId="7" borderId="0" xfId="0" applyFont="1" applyFill="1" applyProtection="1">
      <protection hidden="1"/>
    </xf>
    <xf numFmtId="0" fontId="38" fillId="7" borderId="0" xfId="0" applyFont="1" applyFill="1" applyAlignment="1" applyProtection="1">
      <alignment vertical="center"/>
      <protection hidden="1"/>
    </xf>
    <xf numFmtId="0" fontId="36" fillId="7" borderId="0" xfId="0" applyFont="1" applyFill="1" applyProtection="1">
      <protection hidden="1"/>
    </xf>
    <xf numFmtId="0" fontId="3" fillId="7" borderId="0" xfId="0" applyFont="1" applyFill="1" applyProtection="1">
      <protection hidden="1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9" fillId="7" borderId="0" xfId="0" applyFont="1" applyFill="1" applyAlignment="1" applyProtection="1">
      <alignment vertical="center"/>
      <protection hidden="1"/>
    </xf>
    <xf numFmtId="0" fontId="20" fillId="7" borderId="0" xfId="0" applyFont="1" applyFill="1" applyAlignment="1" applyProtection="1">
      <alignment vertical="center"/>
      <protection hidden="1"/>
    </xf>
    <xf numFmtId="0" fontId="40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2" fillId="7" borderId="0" xfId="0" quotePrefix="1" applyFont="1" applyFill="1" applyAlignment="1" applyProtection="1">
      <alignment vertical="center"/>
      <protection hidden="1"/>
    </xf>
    <xf numFmtId="4" fontId="20" fillId="7" borderId="0" xfId="0" applyNumberFormat="1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4" fontId="4" fillId="7" borderId="0" xfId="0" applyNumberFormat="1" applyFont="1" applyFill="1" applyAlignment="1" applyProtection="1">
      <alignment horizontal="center" vertical="center"/>
      <protection hidden="1"/>
    </xf>
    <xf numFmtId="4" fontId="5" fillId="7" borderId="0" xfId="0" applyNumberFormat="1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2" fillId="7" borderId="0" xfId="0" applyFont="1" applyFill="1" applyProtection="1">
      <protection hidden="1"/>
    </xf>
    <xf numFmtId="0" fontId="2" fillId="7" borderId="0" xfId="0" quotePrefix="1" applyFont="1" applyFill="1" applyAlignment="1" applyProtection="1">
      <alignment horizontal="center" vertical="center"/>
      <protection hidden="1"/>
    </xf>
    <xf numFmtId="0" fontId="4" fillId="7" borderId="0" xfId="0" quotePrefix="1" applyFont="1" applyFill="1" applyAlignment="1" applyProtection="1">
      <alignment horizontal="left" vertical="center"/>
      <protection hidden="1"/>
    </xf>
    <xf numFmtId="0" fontId="4" fillId="7" borderId="0" xfId="0" quotePrefix="1" applyFont="1" applyFill="1" applyAlignment="1" applyProtection="1">
      <alignment horizontal="center" vertical="center"/>
      <protection hidden="1"/>
    </xf>
    <xf numFmtId="0" fontId="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47" fillId="9" borderId="0" xfId="0" applyFont="1" applyFill="1"/>
    <xf numFmtId="0" fontId="48" fillId="9" borderId="0" xfId="0" applyFont="1" applyFill="1"/>
    <xf numFmtId="0" fontId="48" fillId="9" borderId="13" xfId="0" applyFont="1" applyFill="1" applyBorder="1"/>
    <xf numFmtId="0" fontId="0" fillId="9" borderId="11" xfId="0" applyFill="1" applyBorder="1"/>
    <xf numFmtId="0" fontId="48" fillId="9" borderId="16" xfId="0" applyFont="1" applyFill="1" applyBorder="1"/>
    <xf numFmtId="0" fontId="21" fillId="5" borderId="9" xfId="1" applyFont="1" applyFill="1" applyBorder="1" applyProtection="1"/>
    <xf numFmtId="0" fontId="11" fillId="5" borderId="10" xfId="1" applyFill="1" applyBorder="1" applyProtection="1"/>
    <xf numFmtId="0" fontId="11" fillId="5" borderId="11" xfId="1" applyFill="1" applyBorder="1" applyProtection="1"/>
    <xf numFmtId="0" fontId="11" fillId="5" borderId="12" xfId="1" applyFill="1" applyBorder="1" applyProtection="1"/>
    <xf numFmtId="0" fontId="11" fillId="5" borderId="0" xfId="1" applyFill="1" applyBorder="1" applyProtection="1"/>
    <xf numFmtId="0" fontId="11" fillId="5" borderId="13" xfId="1" applyFill="1" applyBorder="1" applyProtection="1"/>
    <xf numFmtId="0" fontId="46" fillId="9" borderId="14" xfId="0" applyFont="1" applyFill="1" applyBorder="1"/>
    <xf numFmtId="0" fontId="47" fillId="9" borderId="15" xfId="0" applyFont="1" applyFill="1" applyBorder="1"/>
    <xf numFmtId="0" fontId="48" fillId="9" borderId="15" xfId="0" applyFont="1" applyFill="1" applyBorder="1"/>
    <xf numFmtId="0" fontId="1" fillId="9" borderId="0" xfId="0" applyFont="1" applyFill="1"/>
    <xf numFmtId="0" fontId="1" fillId="9" borderId="13" xfId="0" applyFont="1" applyFill="1" applyBorder="1"/>
    <xf numFmtId="0" fontId="12" fillId="9" borderId="12" xfId="0" applyFont="1" applyFill="1" applyBorder="1" applyAlignment="1">
      <alignment horizontal="left"/>
    </xf>
    <xf numFmtId="0" fontId="12" fillId="9" borderId="0" xfId="0" applyFont="1" applyFill="1" applyAlignment="1">
      <alignment horizontal="left"/>
    </xf>
    <xf numFmtId="0" fontId="13" fillId="9" borderId="12" xfId="0" applyFont="1" applyFill="1" applyBorder="1"/>
    <xf numFmtId="164" fontId="18" fillId="9" borderId="1" xfId="0" applyNumberFormat="1" applyFont="1" applyFill="1" applyBorder="1" applyAlignment="1" applyProtection="1">
      <alignment horizontal="center" vertical="top"/>
      <protection locked="0"/>
    </xf>
    <xf numFmtId="0" fontId="18" fillId="9" borderId="1" xfId="0" applyFont="1" applyFill="1" applyBorder="1" applyAlignment="1" applyProtection="1">
      <alignment vertical="top"/>
      <protection locked="0"/>
    </xf>
    <xf numFmtId="0" fontId="18" fillId="9" borderId="25" xfId="0" applyFont="1" applyFill="1" applyBorder="1" applyAlignment="1" applyProtection="1">
      <alignment vertical="top"/>
      <protection locked="0"/>
    </xf>
    <xf numFmtId="164" fontId="18" fillId="9" borderId="17" xfId="0" applyNumberFormat="1" applyFont="1" applyFill="1" applyBorder="1" applyAlignment="1" applyProtection="1">
      <alignment horizontal="center" vertical="top"/>
      <protection locked="0"/>
    </xf>
    <xf numFmtId="0" fontId="18" fillId="9" borderId="17" xfId="0" applyFont="1" applyFill="1" applyBorder="1" applyAlignment="1" applyProtection="1">
      <alignment vertical="top"/>
      <protection locked="0"/>
    </xf>
    <xf numFmtId="0" fontId="18" fillId="9" borderId="26" xfId="0" applyFont="1" applyFill="1" applyBorder="1" applyAlignment="1" applyProtection="1">
      <alignment vertical="top"/>
      <protection locked="0"/>
    </xf>
    <xf numFmtId="0" fontId="51" fillId="6" borderId="5" xfId="0" applyFont="1" applyFill="1" applyBorder="1" applyAlignment="1">
      <alignment horizontal="center" vertical="center"/>
    </xf>
    <xf numFmtId="0" fontId="50" fillId="9" borderId="12" xfId="1" applyFont="1" applyFill="1" applyBorder="1" applyAlignment="1" applyProtection="1">
      <alignment horizontal="center" vertical="center"/>
    </xf>
    <xf numFmtId="0" fontId="50" fillId="9" borderId="0" xfId="1" applyFont="1" applyFill="1" applyBorder="1" applyAlignment="1" applyProtection="1">
      <alignment horizontal="center" vertical="center"/>
    </xf>
    <xf numFmtId="0" fontId="0" fillId="9" borderId="1" xfId="0" applyFill="1" applyBorder="1"/>
    <xf numFmtId="0" fontId="16" fillId="9" borderId="1" xfId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9" borderId="29" xfId="0" applyFill="1" applyBorder="1"/>
    <xf numFmtId="0" fontId="16" fillId="9" borderId="30" xfId="1" applyFont="1" applyFill="1" applyBorder="1" applyAlignment="1" applyProtection="1">
      <alignment horizontal="left" vertical="center"/>
    </xf>
    <xf numFmtId="0" fontId="0" fillId="9" borderId="30" xfId="0" applyFill="1" applyBorder="1"/>
    <xf numFmtId="0" fontId="0" fillId="9" borderId="32" xfId="0" applyFill="1" applyBorder="1"/>
    <xf numFmtId="0" fontId="0" fillId="9" borderId="33" xfId="0" applyFill="1" applyBorder="1"/>
    <xf numFmtId="0" fontId="14" fillId="9" borderId="34" xfId="1" applyFont="1" applyFill="1" applyBorder="1" applyAlignment="1" applyProtection="1">
      <alignment horizontal="left" vertical="center"/>
    </xf>
    <xf numFmtId="0" fontId="0" fillId="9" borderId="34" xfId="0" applyFill="1" applyBorder="1"/>
    <xf numFmtId="0" fontId="43" fillId="0" borderId="0" xfId="0" applyFont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hidden="1"/>
    </xf>
    <xf numFmtId="4" fontId="4" fillId="4" borderId="0" xfId="0" applyNumberFormat="1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2" fillId="4" borderId="0" xfId="0" quotePrefix="1" applyFont="1" applyFill="1" applyAlignment="1" applyProtection="1">
      <alignment horizontal="center" vertical="center"/>
      <protection hidden="1"/>
    </xf>
    <xf numFmtId="0" fontId="29" fillId="4" borderId="0" xfId="0" applyFont="1" applyFill="1" applyAlignment="1" applyProtection="1">
      <alignment horizontal="left"/>
      <protection hidden="1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 applyProtection="1">
      <alignment horizontal="center" vertical="center"/>
      <protection locked="0"/>
    </xf>
    <xf numFmtId="4" fontId="9" fillId="0" borderId="6" xfId="0" applyNumberFormat="1" applyFont="1" applyBorder="1" applyAlignment="1" applyProtection="1">
      <alignment horizontal="center" vertical="center"/>
      <protection locked="0"/>
    </xf>
    <xf numFmtId="4" fontId="6" fillId="3" borderId="5" xfId="0" applyNumberFormat="1" applyFont="1" applyFill="1" applyBorder="1" applyAlignment="1" applyProtection="1">
      <alignment horizontal="center" vertical="center"/>
      <protection hidden="1"/>
    </xf>
    <xf numFmtId="4" fontId="6" fillId="3" borderId="6" xfId="0" applyNumberFormat="1" applyFont="1" applyFill="1" applyBorder="1" applyAlignment="1" applyProtection="1">
      <alignment horizontal="center" vertical="center"/>
      <protection hidden="1"/>
    </xf>
    <xf numFmtId="0" fontId="45" fillId="6" borderId="0" xfId="0" applyFont="1" applyFill="1" applyAlignment="1" applyProtection="1">
      <alignment horizontal="center" vertical="center"/>
      <protection hidden="1"/>
    </xf>
    <xf numFmtId="0" fontId="30" fillId="4" borderId="0" xfId="0" applyFont="1" applyFill="1" applyAlignment="1" applyProtection="1">
      <alignment horizontal="center" vertical="center"/>
      <protection hidden="1"/>
    </xf>
    <xf numFmtId="0" fontId="31" fillId="4" borderId="0" xfId="0" applyFont="1" applyFill="1" applyAlignment="1" applyProtection="1">
      <alignment horizontal="center" vertical="center" wrapText="1"/>
      <protection hidden="1"/>
    </xf>
    <xf numFmtId="0" fontId="31" fillId="4" borderId="0" xfId="0" applyFont="1" applyFill="1" applyAlignment="1" applyProtection="1">
      <alignment horizontal="center" vertical="center"/>
      <protection hidden="1"/>
    </xf>
    <xf numFmtId="4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" fontId="10" fillId="3" borderId="1" xfId="0" applyNumberFormat="1" applyFont="1" applyFill="1" applyBorder="1" applyAlignment="1" applyProtection="1">
      <alignment horizontal="center" vertical="center"/>
      <protection hidden="1"/>
    </xf>
    <xf numFmtId="164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31" fillId="4" borderId="3" xfId="0" applyFont="1" applyFill="1" applyBorder="1" applyAlignment="1" applyProtection="1">
      <alignment horizontal="center"/>
      <protection hidden="1"/>
    </xf>
    <xf numFmtId="0" fontId="24" fillId="4" borderId="3" xfId="0" applyFont="1" applyFill="1" applyBorder="1" applyAlignment="1" applyProtection="1">
      <alignment horizontal="center"/>
      <protection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32" fillId="6" borderId="1" xfId="0" applyFont="1" applyFill="1" applyBorder="1" applyAlignment="1" applyProtection="1">
      <alignment horizontal="center" vertical="center" wrapText="1"/>
      <protection hidden="1"/>
    </xf>
    <xf numFmtId="164" fontId="10" fillId="3" borderId="4" xfId="0" applyNumberFormat="1" applyFont="1" applyFill="1" applyBorder="1" applyAlignment="1" applyProtection="1">
      <alignment horizontal="center" vertical="center"/>
      <protection hidden="1"/>
    </xf>
    <xf numFmtId="164" fontId="10" fillId="3" borderId="6" xfId="0" applyNumberFormat="1" applyFont="1" applyFill="1" applyBorder="1" applyAlignment="1" applyProtection="1">
      <alignment horizontal="center" vertical="center"/>
      <protection hidden="1"/>
    </xf>
    <xf numFmtId="0" fontId="33" fillId="3" borderId="4" xfId="0" applyFont="1" applyFill="1" applyBorder="1" applyAlignment="1" applyProtection="1">
      <alignment horizontal="left" vertical="center" wrapText="1"/>
      <protection locked="0"/>
    </xf>
    <xf numFmtId="0" fontId="33" fillId="3" borderId="5" xfId="0" applyFont="1" applyFill="1" applyBorder="1" applyAlignment="1" applyProtection="1">
      <alignment horizontal="left" vertical="center" wrapText="1"/>
      <protection locked="0"/>
    </xf>
    <xf numFmtId="0" fontId="33" fillId="3" borderId="6" xfId="0" applyFont="1" applyFill="1" applyBorder="1" applyAlignment="1" applyProtection="1">
      <alignment horizontal="left" vertical="center" wrapText="1"/>
      <protection locked="0"/>
    </xf>
    <xf numFmtId="0" fontId="24" fillId="4" borderId="5" xfId="0" applyFont="1" applyFill="1" applyBorder="1" applyAlignment="1" applyProtection="1">
      <alignment horizontal="center"/>
      <protection hidden="1"/>
    </xf>
    <xf numFmtId="0" fontId="24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" fillId="4" borderId="0" xfId="0" quotePrefix="1" applyFont="1" applyFill="1" applyAlignment="1" applyProtection="1">
      <alignment horizontal="left" vertical="center"/>
      <protection hidden="1"/>
    </xf>
    <xf numFmtId="0" fontId="44" fillId="0" borderId="1" xfId="0" applyFont="1" applyBorder="1" applyAlignment="1">
      <alignment horizontal="center" vertical="center"/>
    </xf>
    <xf numFmtId="2" fontId="44" fillId="0" borderId="1" xfId="0" applyNumberFormat="1" applyFont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0" fontId="45" fillId="8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/>
    </xf>
    <xf numFmtId="0" fontId="42" fillId="7" borderId="0" xfId="0" applyFont="1" applyFill="1" applyAlignment="1" applyProtection="1">
      <alignment horizontal="center" vertical="center"/>
      <protection hidden="1"/>
    </xf>
    <xf numFmtId="0" fontId="40" fillId="7" borderId="0" xfId="0" applyFont="1" applyFill="1" applyAlignment="1" applyProtection="1">
      <alignment horizontal="left"/>
      <protection hidden="1"/>
    </xf>
    <xf numFmtId="0" fontId="2" fillId="7" borderId="0" xfId="0" quotePrefix="1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4" fontId="4" fillId="7" borderId="0" xfId="0" applyNumberFormat="1" applyFont="1" applyFill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42" fillId="7" borderId="0" xfId="0" applyFont="1" applyFill="1" applyAlignment="1" applyProtection="1">
      <alignment horizontal="center"/>
      <protection hidden="1"/>
    </xf>
    <xf numFmtId="0" fontId="4" fillId="7" borderId="0" xfId="0" quotePrefix="1" applyFont="1" applyFill="1" applyAlignment="1" applyProtection="1">
      <alignment horizontal="left" vertical="center"/>
      <protection hidden="1"/>
    </xf>
    <xf numFmtId="0" fontId="35" fillId="7" borderId="3" xfId="0" applyFont="1" applyFill="1" applyBorder="1" applyAlignment="1" applyProtection="1">
      <alignment horizontal="center"/>
      <protection hidden="1"/>
    </xf>
    <xf numFmtId="0" fontId="35" fillId="7" borderId="0" xfId="0" applyFont="1" applyFill="1" applyAlignment="1" applyProtection="1">
      <alignment horizontal="center"/>
      <protection hidden="1"/>
    </xf>
    <xf numFmtId="0" fontId="41" fillId="7" borderId="3" xfId="0" applyFont="1" applyFill="1" applyBorder="1" applyAlignment="1" applyProtection="1">
      <alignment horizontal="center"/>
      <protection hidden="1"/>
    </xf>
    <xf numFmtId="0" fontId="32" fillId="8" borderId="1" xfId="0" applyFont="1" applyFill="1" applyBorder="1" applyAlignment="1" applyProtection="1">
      <alignment horizontal="center" vertical="center" wrapText="1"/>
      <protection hidden="1"/>
    </xf>
    <xf numFmtId="0" fontId="41" fillId="7" borderId="0" xfId="0" applyFont="1" applyFill="1" applyAlignment="1" applyProtection="1">
      <alignment horizontal="center" vertical="center" wrapText="1"/>
      <protection hidden="1"/>
    </xf>
    <xf numFmtId="0" fontId="41" fillId="7" borderId="0" xfId="0" applyFont="1" applyFill="1" applyAlignment="1" applyProtection="1">
      <alignment horizontal="center" vertical="center"/>
      <protection hidden="1"/>
    </xf>
    <xf numFmtId="0" fontId="35" fillId="7" borderId="0" xfId="0" applyFont="1" applyFill="1" applyAlignment="1" applyProtection="1">
      <alignment horizontal="center" vertical="center"/>
      <protection hidden="1"/>
    </xf>
    <xf numFmtId="0" fontId="49" fillId="6" borderId="9" xfId="0" applyFont="1" applyFill="1" applyBorder="1" applyAlignment="1">
      <alignment horizontal="center" vertical="center"/>
    </xf>
    <xf numFmtId="0" fontId="49" fillId="6" borderId="10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/>
    </xf>
    <xf numFmtId="0" fontId="49" fillId="6" borderId="12" xfId="0" applyFont="1" applyFill="1" applyBorder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49" fillId="6" borderId="13" xfId="0" applyFont="1" applyFill="1" applyBorder="1" applyAlignment="1">
      <alignment horizontal="center" vertical="center"/>
    </xf>
    <xf numFmtId="0" fontId="50" fillId="9" borderId="9" xfId="1" applyFont="1" applyFill="1" applyBorder="1" applyAlignment="1" applyProtection="1">
      <alignment horizontal="center" vertical="center"/>
    </xf>
    <xf numFmtId="0" fontId="50" fillId="9" borderId="10" xfId="1" applyFont="1" applyFill="1" applyBorder="1" applyAlignment="1" applyProtection="1">
      <alignment horizontal="center" vertical="center"/>
    </xf>
    <xf numFmtId="0" fontId="50" fillId="9" borderId="18" xfId="1" applyFont="1" applyFill="1" applyBorder="1" applyAlignment="1" applyProtection="1">
      <alignment horizontal="center" vertical="center"/>
    </xf>
    <xf numFmtId="0" fontId="50" fillId="9" borderId="14" xfId="1" applyFont="1" applyFill="1" applyBorder="1" applyAlignment="1" applyProtection="1">
      <alignment horizontal="center" vertical="center"/>
    </xf>
    <xf numFmtId="0" fontId="50" fillId="9" borderId="15" xfId="1" applyFont="1" applyFill="1" applyBorder="1" applyAlignment="1" applyProtection="1">
      <alignment horizontal="center" vertical="center"/>
    </xf>
    <xf numFmtId="0" fontId="50" fillId="9" borderId="20" xfId="1" applyFont="1" applyFill="1" applyBorder="1" applyAlignment="1" applyProtection="1">
      <alignment horizontal="center" vertical="center"/>
    </xf>
    <xf numFmtId="0" fontId="50" fillId="9" borderId="19" xfId="1" applyFont="1" applyFill="1" applyBorder="1" applyAlignment="1" applyProtection="1">
      <alignment horizontal="center" vertical="center"/>
    </xf>
    <xf numFmtId="0" fontId="50" fillId="9" borderId="21" xfId="1" applyFont="1" applyFill="1" applyBorder="1" applyAlignment="1" applyProtection="1">
      <alignment horizontal="center" vertical="center"/>
    </xf>
    <xf numFmtId="0" fontId="51" fillId="6" borderId="9" xfId="0" applyFont="1" applyFill="1" applyBorder="1" applyAlignment="1">
      <alignment horizontal="center" vertical="center"/>
    </xf>
    <xf numFmtId="0" fontId="51" fillId="6" borderId="10" xfId="0" applyFont="1" applyFill="1" applyBorder="1" applyAlignment="1">
      <alignment horizontal="center" vertical="center"/>
    </xf>
    <xf numFmtId="0" fontId="51" fillId="6" borderId="11" xfId="0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16" fillId="9" borderId="34" xfId="1" applyFont="1" applyFill="1" applyBorder="1" applyAlignment="1" applyProtection="1">
      <alignment horizontal="center" vertical="center"/>
    </xf>
    <xf numFmtId="0" fontId="16" fillId="9" borderId="35" xfId="1" applyFont="1" applyFill="1" applyBorder="1" applyAlignment="1" applyProtection="1">
      <alignment horizontal="center" vertical="center"/>
    </xf>
    <xf numFmtId="0" fontId="16" fillId="9" borderId="1" xfId="1" applyFont="1" applyFill="1" applyBorder="1" applyAlignment="1" applyProtection="1">
      <alignment horizontal="center" vertical="center"/>
    </xf>
    <xf numFmtId="0" fontId="16" fillId="9" borderId="25" xfId="1" applyFont="1" applyFill="1" applyBorder="1" applyAlignment="1" applyProtection="1">
      <alignment horizontal="center" vertical="center"/>
    </xf>
    <xf numFmtId="0" fontId="15" fillId="9" borderId="30" xfId="1" applyFont="1" applyFill="1" applyBorder="1" applyAlignment="1" applyProtection="1">
      <alignment horizontal="center" vertical="center"/>
    </xf>
    <xf numFmtId="0" fontId="15" fillId="9" borderId="31" xfId="1" applyFont="1" applyFill="1" applyBorder="1" applyAlignment="1" applyProtection="1">
      <alignment horizontal="center" vertical="center"/>
    </xf>
    <xf numFmtId="0" fontId="16" fillId="9" borderId="30" xfId="1" applyFont="1" applyFill="1" applyBorder="1" applyAlignment="1" applyProtection="1">
      <alignment horizontal="left" vertical="center"/>
    </xf>
    <xf numFmtId="0" fontId="16" fillId="9" borderId="1" xfId="1" applyFont="1" applyFill="1" applyBorder="1" applyAlignment="1" applyProtection="1">
      <alignment horizontal="left" vertical="center"/>
    </xf>
    <xf numFmtId="0" fontId="54" fillId="9" borderId="34" xfId="1" applyFont="1" applyFill="1" applyBorder="1" applyAlignment="1" applyProtection="1">
      <alignment horizontal="left" vertical="center"/>
    </xf>
    <xf numFmtId="0" fontId="15" fillId="9" borderId="30" xfId="1" applyFont="1" applyFill="1" applyBorder="1" applyAlignment="1" applyProtection="1">
      <alignment horizontal="left" vertical="center"/>
    </xf>
    <xf numFmtId="0" fontId="16" fillId="9" borderId="34" xfId="1" applyFont="1" applyFill="1" applyBorder="1" applyAlignment="1" applyProtection="1">
      <alignment horizontal="left" vertical="center"/>
    </xf>
    <xf numFmtId="0" fontId="16" fillId="9" borderId="28" xfId="1" applyFont="1" applyFill="1" applyBorder="1" applyAlignment="1" applyProtection="1">
      <alignment horizontal="left" vertical="center"/>
    </xf>
    <xf numFmtId="0" fontId="16" fillId="9" borderId="7" xfId="1" applyFont="1" applyFill="1" applyBorder="1" applyAlignment="1" applyProtection="1">
      <alignment horizontal="left" vertical="center"/>
    </xf>
    <xf numFmtId="0" fontId="16" fillId="9" borderId="8" xfId="1" applyFont="1" applyFill="1" applyBorder="1" applyAlignment="1" applyProtection="1">
      <alignment horizontal="left" vertical="center"/>
    </xf>
    <xf numFmtId="0" fontId="18" fillId="9" borderId="24" xfId="0" applyFont="1" applyFill="1" applyBorder="1" applyAlignment="1" applyProtection="1">
      <alignment horizontal="left" vertical="top"/>
      <protection locked="0"/>
    </xf>
    <xf numFmtId="0" fontId="18" fillId="9" borderId="7" xfId="0" applyFont="1" applyFill="1" applyBorder="1" applyAlignment="1" applyProtection="1">
      <alignment horizontal="left" vertical="top"/>
      <protection locked="0"/>
    </xf>
    <xf numFmtId="0" fontId="18" fillId="9" borderId="8" xfId="0" applyFont="1" applyFill="1" applyBorder="1" applyAlignment="1" applyProtection="1">
      <alignment horizontal="left" vertical="top"/>
      <protection locked="0"/>
    </xf>
    <xf numFmtId="0" fontId="18" fillId="9" borderId="36" xfId="0" applyFont="1" applyFill="1" applyBorder="1" applyAlignment="1" applyProtection="1">
      <alignment horizontal="center" vertical="top"/>
      <protection locked="0"/>
    </xf>
    <xf numFmtId="0" fontId="18" fillId="9" borderId="37" xfId="0" applyFont="1" applyFill="1" applyBorder="1" applyAlignment="1" applyProtection="1">
      <alignment horizontal="center" vertical="top"/>
      <protection locked="0"/>
    </xf>
    <xf numFmtId="0" fontId="18" fillId="9" borderId="38" xfId="0" applyFont="1" applyFill="1" applyBorder="1" applyAlignment="1" applyProtection="1">
      <alignment horizontal="center" vertical="top"/>
      <protection locked="0"/>
    </xf>
    <xf numFmtId="0" fontId="12" fillId="9" borderId="12" xfId="0" applyFont="1" applyFill="1" applyBorder="1" applyAlignment="1">
      <alignment horizontal="left"/>
    </xf>
    <xf numFmtId="0" fontId="12" fillId="9" borderId="0" xfId="0" applyFont="1" applyFill="1" applyAlignment="1">
      <alignment horizontal="left"/>
    </xf>
    <xf numFmtId="0" fontId="51" fillId="6" borderId="27" xfId="0" applyFont="1" applyFill="1" applyBorder="1" applyAlignment="1" applyProtection="1">
      <alignment horizontal="center" vertical="center"/>
      <protection locked="0"/>
    </xf>
    <xf numFmtId="0" fontId="51" fillId="6" borderId="5" xfId="0" applyFont="1" applyFill="1" applyBorder="1" applyAlignment="1" applyProtection="1">
      <alignment horizontal="center" vertical="center"/>
      <protection locked="0"/>
    </xf>
    <xf numFmtId="0" fontId="51" fillId="6" borderId="6" xfId="0" applyFont="1" applyFill="1" applyBorder="1" applyAlignment="1" applyProtection="1">
      <alignment horizontal="center" vertical="center"/>
      <protection locked="0"/>
    </xf>
    <xf numFmtId="0" fontId="53" fillId="2" borderId="4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1" fillId="6" borderId="4" xfId="0" applyFont="1" applyFill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457B9D"/>
      <color rgb="FFCAE9FF"/>
      <color rgb="FFDDF0FB"/>
      <color rgb="FF1B044C"/>
      <color rgb="FFDF4FC7"/>
      <color rgb="FF951B81"/>
      <color rgb="FFFFF2FC"/>
      <color rgb="FFB2209A"/>
      <color rgb="FFDB38C1"/>
      <color rgb="FFFFD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arzarar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arzarar.org/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groups/186414082664824" TargetMode="External"/><Relationship Id="rId13" Type="http://schemas.openxmlformats.org/officeDocument/2006/relationships/image" Target="../media/image7.png"/><Relationship Id="rId18" Type="http://schemas.openxmlformats.org/officeDocument/2006/relationships/hyperlink" Target="https://www.karzarar.org/resources/files/nedir%20ne%20ise%20yarar%20nasil%20kullanilir%202.pdf" TargetMode="External"/><Relationship Id="rId3" Type="http://schemas.openxmlformats.org/officeDocument/2006/relationships/hyperlink" Target="https://www.linkedin.com/in/adnan-altun-1988ba4b/detail/recent-activity/shares/" TargetMode="External"/><Relationship Id="rId7" Type="http://schemas.openxmlformats.org/officeDocument/2006/relationships/image" Target="../media/image4.jpeg"/><Relationship Id="rId12" Type="http://schemas.openxmlformats.org/officeDocument/2006/relationships/hyperlink" Target="https://www.instagram.com/karzarar.org_/?hl=tr" TargetMode="External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hyperlink" Target="https://www.karzarar.org/resources/files/nedir%20ne%20ise%20yarar%20nasil%20kullanilir%201.pdf" TargetMode="External"/><Relationship Id="rId1" Type="http://schemas.openxmlformats.org/officeDocument/2006/relationships/hyperlink" Target="http://www.karzarar.org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s://www.youtube.com/channel/UCQBsH2Yda8p1OX2IyIX1f_g/featured" TargetMode="External"/><Relationship Id="rId15" Type="http://schemas.openxmlformats.org/officeDocument/2006/relationships/image" Target="../media/image9.png"/><Relationship Id="rId10" Type="http://schemas.openxmlformats.org/officeDocument/2006/relationships/hyperlink" Target="https://www.facebook.com/karzarar.org" TargetMode="External"/><Relationship Id="rId19" Type="http://schemas.openxmlformats.org/officeDocument/2006/relationships/image" Target="../media/image11.png"/><Relationship Id="rId4" Type="http://schemas.openxmlformats.org/officeDocument/2006/relationships/image" Target="../media/image2.png"/><Relationship Id="rId9" Type="http://schemas.openxmlformats.org/officeDocument/2006/relationships/image" Target="../media/image5.png"/><Relationship Id="rId1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</xdr:colOff>
      <xdr:row>45</xdr:row>
      <xdr:rowOff>22860</xdr:rowOff>
    </xdr:from>
    <xdr:to>
      <xdr:col>14</xdr:col>
      <xdr:colOff>7620</xdr:colOff>
      <xdr:row>45</xdr:row>
      <xdr:rowOff>883920</xdr:rowOff>
    </xdr:to>
    <xdr:pic>
      <xdr:nvPicPr>
        <xdr:cNvPr id="2" name="Resi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F2F69-C5EC-405C-B018-4E073CF4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460" y="13395960"/>
          <a:ext cx="4894580" cy="861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</xdr:colOff>
      <xdr:row>45</xdr:row>
      <xdr:rowOff>22860</xdr:rowOff>
    </xdr:from>
    <xdr:to>
      <xdr:col>14</xdr:col>
      <xdr:colOff>7620</xdr:colOff>
      <xdr:row>45</xdr:row>
      <xdr:rowOff>883920</xdr:rowOff>
    </xdr:to>
    <xdr:pic>
      <xdr:nvPicPr>
        <xdr:cNvPr id="2" name="Resi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08245-807B-4D79-89FB-0056A7057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460" y="11711940"/>
          <a:ext cx="4894580" cy="861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15240</xdr:rowOff>
    </xdr:from>
    <xdr:to>
      <xdr:col>11</xdr:col>
      <xdr:colOff>15240</xdr:colOff>
      <xdr:row>4</xdr:row>
      <xdr:rowOff>152400</xdr:rowOff>
    </xdr:to>
    <xdr:pic>
      <xdr:nvPicPr>
        <xdr:cNvPr id="9" name="Resim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13F59-80D2-4234-AD8C-550BCC941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" y="15240"/>
          <a:ext cx="6880860" cy="149352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54</xdr:row>
      <xdr:rowOff>32057</xdr:rowOff>
    </xdr:from>
    <xdr:to>
      <xdr:col>4</xdr:col>
      <xdr:colOff>297180</xdr:colOff>
      <xdr:row>54</xdr:row>
      <xdr:rowOff>294552</xdr:rowOff>
    </xdr:to>
    <xdr:pic>
      <xdr:nvPicPr>
        <xdr:cNvPr id="17" name="Resim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C0E989-A6EB-4E08-94DB-75E57183D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835437"/>
          <a:ext cx="281940" cy="26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53340</xdr:colOff>
      <xdr:row>54</xdr:row>
      <xdr:rowOff>53340</xdr:rowOff>
    </xdr:from>
    <xdr:to>
      <xdr:col>8</xdr:col>
      <xdr:colOff>289560</xdr:colOff>
      <xdr:row>54</xdr:row>
      <xdr:rowOff>251460</xdr:rowOff>
    </xdr:to>
    <xdr:pic>
      <xdr:nvPicPr>
        <xdr:cNvPr id="18" name="Resim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D84C68-814D-4104-88CC-0A3224AFE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1849100"/>
          <a:ext cx="236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</xdr:colOff>
      <xdr:row>55</xdr:row>
      <xdr:rowOff>7620</xdr:rowOff>
    </xdr:from>
    <xdr:to>
      <xdr:col>4</xdr:col>
      <xdr:colOff>312420</xdr:colOff>
      <xdr:row>55</xdr:row>
      <xdr:rowOff>266700</xdr:rowOff>
    </xdr:to>
    <xdr:pic>
      <xdr:nvPicPr>
        <xdr:cNvPr id="19" name="Resi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A75EB6-8900-4BE9-B821-AA3B3851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2123420"/>
          <a:ext cx="2971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53</xdr:row>
      <xdr:rowOff>53339</xdr:rowOff>
    </xdr:from>
    <xdr:to>
      <xdr:col>0</xdr:col>
      <xdr:colOff>281940</xdr:colOff>
      <xdr:row>53</xdr:row>
      <xdr:rowOff>288662</xdr:rowOff>
    </xdr:to>
    <xdr:pic>
      <xdr:nvPicPr>
        <xdr:cNvPr id="20" name="Resim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89F3826-D48A-4617-8C9D-71E5050B0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1544299"/>
          <a:ext cx="26670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53340</xdr:rowOff>
    </xdr:from>
    <xdr:to>
      <xdr:col>0</xdr:col>
      <xdr:colOff>284480</xdr:colOff>
      <xdr:row>54</xdr:row>
      <xdr:rowOff>266700</xdr:rowOff>
    </xdr:to>
    <xdr:pic>
      <xdr:nvPicPr>
        <xdr:cNvPr id="21" name="Resi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F4502E6-B54E-4B07-B7AA-339F7240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56720"/>
          <a:ext cx="2844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22859</xdr:colOff>
      <xdr:row>55</xdr:row>
      <xdr:rowOff>38100</xdr:rowOff>
    </xdr:from>
    <xdr:to>
      <xdr:col>0</xdr:col>
      <xdr:colOff>304800</xdr:colOff>
      <xdr:row>55</xdr:row>
      <xdr:rowOff>281939</xdr:rowOff>
    </xdr:to>
    <xdr:pic>
      <xdr:nvPicPr>
        <xdr:cNvPr id="22" name="Resim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F543050-13E4-4D0F-B3CB-81F9C430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2146280"/>
          <a:ext cx="281941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28722</xdr:colOff>
      <xdr:row>53</xdr:row>
      <xdr:rowOff>46284</xdr:rowOff>
    </xdr:from>
    <xdr:to>
      <xdr:col>4</xdr:col>
      <xdr:colOff>297180</xdr:colOff>
      <xdr:row>53</xdr:row>
      <xdr:rowOff>304800</xdr:rowOff>
    </xdr:to>
    <xdr:pic>
      <xdr:nvPicPr>
        <xdr:cNvPr id="23" name="Resim 5">
          <a:extLst>
            <a:ext uri="{FF2B5EF4-FFF2-40B4-BE49-F238E27FC236}">
              <a16:creationId xmlns:a16="http://schemas.microsoft.com/office/drawing/2014/main" id="{627A45E6-8E7A-4AD9-9A25-E95F2C24D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0022" y="11537244"/>
          <a:ext cx="268458" cy="25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53</xdr:row>
      <xdr:rowOff>60960</xdr:rowOff>
    </xdr:from>
    <xdr:to>
      <xdr:col>8</xdr:col>
      <xdr:colOff>274320</xdr:colOff>
      <xdr:row>53</xdr:row>
      <xdr:rowOff>259080</xdr:rowOff>
    </xdr:to>
    <xdr:pic>
      <xdr:nvPicPr>
        <xdr:cNvPr id="24" name="Resi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6E98B3-747E-49E0-91BF-C18B2B85C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820" y="11544300"/>
          <a:ext cx="2133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47</xdr:row>
      <xdr:rowOff>53339</xdr:rowOff>
    </xdr:from>
    <xdr:to>
      <xdr:col>1</xdr:col>
      <xdr:colOff>350520</xdr:colOff>
      <xdr:row>48</xdr:row>
      <xdr:rowOff>325394</xdr:rowOff>
    </xdr:to>
    <xdr:pic>
      <xdr:nvPicPr>
        <xdr:cNvPr id="25" name="Resim 1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B78F3F4-2020-4528-A32C-EEECC5FD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126979"/>
          <a:ext cx="396240" cy="45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434340</xdr:colOff>
      <xdr:row>47</xdr:row>
      <xdr:rowOff>60960</xdr:rowOff>
    </xdr:from>
    <xdr:to>
      <xdr:col>7</xdr:col>
      <xdr:colOff>190500</xdr:colOff>
      <xdr:row>48</xdr:row>
      <xdr:rowOff>304800</xdr:rowOff>
    </xdr:to>
    <xdr:pic>
      <xdr:nvPicPr>
        <xdr:cNvPr id="26" name="Resim 1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348CE04-69D0-4D02-B061-DE4A2996F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060" y="10134600"/>
          <a:ext cx="381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15240</xdr:rowOff>
    </xdr:from>
    <xdr:to>
      <xdr:col>11</xdr:col>
      <xdr:colOff>441960</xdr:colOff>
      <xdr:row>46</xdr:row>
      <xdr:rowOff>243840</xdr:rowOff>
    </xdr:to>
    <xdr:pic>
      <xdr:nvPicPr>
        <xdr:cNvPr id="27" name="Resim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71C2F-2390-4C36-8348-9992D5DB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"/>
          <a:ext cx="75590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rzarar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rzarar.org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QBsH2Yda8p1OX2IyIX1f_g/featured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karzarar@karzarar.org" TargetMode="External"/><Relationship Id="rId7" Type="http://schemas.openxmlformats.org/officeDocument/2006/relationships/hyperlink" Target="https://www.linkedin.com/in/adnan-altun-1988ba4b/detail/recent-activity/shares/" TargetMode="External"/><Relationship Id="rId12" Type="http://schemas.openxmlformats.org/officeDocument/2006/relationships/hyperlink" Target="https://www.karzarar.org/resources/files/nedir%20ne%20ise%20yarar%20nasil%20kullanilir%202.pdf" TargetMode="External"/><Relationship Id="rId2" Type="http://schemas.openxmlformats.org/officeDocument/2006/relationships/hyperlink" Target="http://www.karzarar.org/" TargetMode="External"/><Relationship Id="rId1" Type="http://schemas.openxmlformats.org/officeDocument/2006/relationships/hyperlink" Target="http://www.karzarar.org/" TargetMode="External"/><Relationship Id="rId6" Type="http://schemas.openxmlformats.org/officeDocument/2006/relationships/hyperlink" Target="https://www.instagram.com/?hl=tr" TargetMode="External"/><Relationship Id="rId11" Type="http://schemas.openxmlformats.org/officeDocument/2006/relationships/hyperlink" Target="https://www.karzarar.org/resources/files/nedir%20ne%20ise%20yarar%20nasil%20kullanilir%201.pdf" TargetMode="External"/><Relationship Id="rId5" Type="http://schemas.openxmlformats.org/officeDocument/2006/relationships/hyperlink" Target="https://www.facebook.com/karzarar.org" TargetMode="External"/><Relationship Id="rId10" Type="http://schemas.openxmlformats.org/officeDocument/2006/relationships/hyperlink" Target="https://www.instagram.com/karzarar.org_/?hl=tr" TargetMode="External"/><Relationship Id="rId4" Type="http://schemas.openxmlformats.org/officeDocument/2006/relationships/hyperlink" Target="https://www.facebook.com/groups/186414082664824" TargetMode="External"/><Relationship Id="rId9" Type="http://schemas.openxmlformats.org/officeDocument/2006/relationships/hyperlink" Target="http://www.karzarar.org/" TargetMode="External"/><Relationship Id="rId1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6B4E-2710-4BC8-AF83-713335975F0F}">
  <sheetPr codeName="Sayfa1">
    <tabColor rgb="FF92D050"/>
  </sheetPr>
  <dimension ref="A1:AE50"/>
  <sheetViews>
    <sheetView showGridLines="0" zoomScaleNormal="100" workbookViewId="0">
      <selection activeCell="B6" sqref="B6:M6"/>
    </sheetView>
  </sheetViews>
  <sheetFormatPr defaultRowHeight="14.4" x14ac:dyDescent="0.3"/>
  <cols>
    <col min="1" max="1" width="2.5546875" style="2" customWidth="1"/>
    <col min="2" max="5" width="5.77734375" style="2" customWidth="1"/>
    <col min="6" max="6" width="3.5546875" style="2" customWidth="1"/>
    <col min="7" max="8" width="6.77734375" style="2" customWidth="1"/>
    <col min="9" max="9" width="6.44140625" style="2" customWidth="1"/>
    <col min="10" max="10" width="6.88671875" style="2" customWidth="1"/>
    <col min="11" max="11" width="3.33203125" style="2" customWidth="1"/>
    <col min="12" max="12" width="9.33203125" style="2" customWidth="1"/>
    <col min="13" max="15" width="6.77734375" style="2" customWidth="1"/>
    <col min="16" max="16" width="3" style="2" customWidth="1"/>
    <col min="17" max="17" width="8.88671875" style="2"/>
    <col min="18" max="18" width="2.5546875" customWidth="1"/>
    <col min="19" max="19" width="5.77734375" customWidth="1"/>
    <col min="20" max="20" width="7.77734375" customWidth="1"/>
    <col min="21" max="21" width="5.77734375" customWidth="1"/>
    <col min="22" max="22" width="7.77734375" customWidth="1"/>
    <col min="23" max="23" width="9.44140625" customWidth="1"/>
    <col min="24" max="24" width="8.109375" customWidth="1"/>
    <col min="25" max="25" width="9.109375" customWidth="1"/>
    <col min="26" max="26" width="6.44140625" customWidth="1"/>
    <col min="27" max="27" width="6.88671875" customWidth="1"/>
    <col min="28" max="28" width="3.33203125" customWidth="1"/>
    <col min="29" max="29" width="9.33203125" customWidth="1"/>
    <col min="30" max="31" width="6.77734375" customWidth="1"/>
    <col min="32" max="32" width="6.77734375" style="2" customWidth="1"/>
    <col min="33" max="16384" width="8.88671875" style="2"/>
  </cols>
  <sheetData>
    <row r="1" spans="1:31" ht="9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31" ht="29.4" customHeight="1" x14ac:dyDescent="0.3">
      <c r="A2" s="33"/>
      <c r="B2" s="149" t="s">
        <v>17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33"/>
      <c r="V2" s="129"/>
      <c r="W2" s="129"/>
    </row>
    <row r="3" spans="1:31" s="3" customFormat="1" ht="15" thickBot="1" x14ac:dyDescent="0.35">
      <c r="A3" s="41"/>
      <c r="B3" s="60" t="s">
        <v>21</v>
      </c>
      <c r="C3" s="61"/>
      <c r="D3" s="61"/>
      <c r="E3" s="61"/>
      <c r="F3" s="61"/>
      <c r="G3" s="60" t="s">
        <v>59</v>
      </c>
      <c r="H3" s="60"/>
      <c r="I3" s="60"/>
      <c r="J3" s="62"/>
      <c r="K3" s="61"/>
      <c r="L3" s="60" t="s">
        <v>60</v>
      </c>
      <c r="M3" s="61"/>
      <c r="N3" s="41"/>
      <c r="O3" s="41"/>
      <c r="P3" s="41"/>
      <c r="R3"/>
      <c r="S3"/>
      <c r="T3"/>
      <c r="U3"/>
      <c r="V3" s="129"/>
      <c r="W3" s="129"/>
      <c r="X3"/>
      <c r="Y3"/>
      <c r="Z3"/>
      <c r="AA3"/>
      <c r="AB3"/>
      <c r="AC3"/>
      <c r="AD3"/>
      <c r="AE3"/>
    </row>
    <row r="4" spans="1:31" s="4" customFormat="1" ht="30" customHeight="1" thickBot="1" x14ac:dyDescent="0.35">
      <c r="A4" s="6"/>
      <c r="B4" s="141" t="s">
        <v>109</v>
      </c>
      <c r="C4" s="142"/>
      <c r="D4" s="142"/>
      <c r="E4" s="143"/>
      <c r="F4" s="7"/>
      <c r="G4" s="135">
        <v>20</v>
      </c>
      <c r="H4" s="136"/>
      <c r="I4" s="136"/>
      <c r="J4" s="137"/>
      <c r="K4" s="6"/>
      <c r="L4" s="144">
        <v>5000</v>
      </c>
      <c r="M4" s="145"/>
      <c r="N4" s="145"/>
      <c r="O4" s="146"/>
      <c r="P4" s="6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ht="25.2" customHeight="1" thickBot="1" x14ac:dyDescent="0.35">
      <c r="A5" s="33"/>
      <c r="B5" s="34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166" t="s">
        <v>18</v>
      </c>
      <c r="O5" s="166"/>
      <c r="P5" s="33"/>
      <c r="Y5" s="13"/>
    </row>
    <row r="6" spans="1:31" ht="34.799999999999997" customHeight="1" thickBot="1" x14ac:dyDescent="0.35">
      <c r="A6" s="5"/>
      <c r="B6" s="163" t="s">
        <v>108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5"/>
      <c r="N6" s="161">
        <f>VLOOKUP(B6,DATA,10,FALSE)</f>
        <v>0.5</v>
      </c>
      <c r="O6" s="162"/>
      <c r="P6" s="58"/>
    </row>
    <row r="7" spans="1:31" ht="24" customHeight="1" thickBot="1" x14ac:dyDescent="0.35">
      <c r="A7" s="33"/>
      <c r="B7" s="34" t="s">
        <v>0</v>
      </c>
      <c r="C7" s="35"/>
      <c r="D7" s="35"/>
      <c r="E7" s="35"/>
      <c r="F7" s="36"/>
      <c r="G7" s="34" t="s">
        <v>2</v>
      </c>
      <c r="H7" s="37"/>
      <c r="I7" s="37"/>
      <c r="J7" s="37"/>
      <c r="K7" s="37"/>
      <c r="L7" s="34" t="s">
        <v>3</v>
      </c>
      <c r="M7" s="35"/>
      <c r="N7" s="38"/>
      <c r="O7" s="38"/>
      <c r="P7" s="33"/>
    </row>
    <row r="8" spans="1:31" s="4" customFormat="1" ht="30" customHeight="1" thickBot="1" x14ac:dyDescent="0.35">
      <c r="A8" s="39"/>
      <c r="B8" s="138">
        <f>IF(B4="kdv dahil",L8-G8,L4)</f>
        <v>5000</v>
      </c>
      <c r="C8" s="139"/>
      <c r="D8" s="139"/>
      <c r="E8" s="140"/>
      <c r="F8" s="38"/>
      <c r="G8" s="138">
        <f>IF(B4="kdv dahil",L4/(100+G4)*G4,L4*G4/100)</f>
        <v>1000</v>
      </c>
      <c r="H8" s="147"/>
      <c r="I8" s="147"/>
      <c r="J8" s="148"/>
      <c r="K8" s="40"/>
      <c r="L8" s="138">
        <f>IF(B4="kdv hariç",L4+G8,L4)</f>
        <v>6000</v>
      </c>
      <c r="M8" s="139"/>
      <c r="N8" s="139"/>
      <c r="O8" s="140"/>
      <c r="P8" s="39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3" customFormat="1" ht="24.6" customHeight="1" thickBot="1" x14ac:dyDescent="0.35">
      <c r="A9" s="41"/>
      <c r="B9" s="34" t="s">
        <v>4</v>
      </c>
      <c r="C9" s="35"/>
      <c r="D9" s="35"/>
      <c r="E9" s="35"/>
      <c r="F9" s="42"/>
      <c r="G9" s="34" t="s">
        <v>5</v>
      </c>
      <c r="H9" s="35"/>
      <c r="I9" s="35"/>
      <c r="J9" s="35"/>
      <c r="K9" s="35"/>
      <c r="L9" s="34" t="s">
        <v>6</v>
      </c>
      <c r="M9" s="35"/>
      <c r="N9" s="38"/>
      <c r="O9" s="38"/>
      <c r="P9" s="41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4" customFormat="1" ht="30" customHeight="1" thickBot="1" x14ac:dyDescent="0.35">
      <c r="A10" s="39"/>
      <c r="B10" s="138">
        <f>G8*N6</f>
        <v>500</v>
      </c>
      <c r="C10" s="139"/>
      <c r="D10" s="139"/>
      <c r="E10" s="140"/>
      <c r="F10" s="38"/>
      <c r="G10" s="138">
        <f>G8-B10</f>
        <v>500</v>
      </c>
      <c r="H10" s="139"/>
      <c r="I10" s="139"/>
      <c r="J10" s="140"/>
      <c r="K10" s="40"/>
      <c r="L10" s="138">
        <f>B8+G10</f>
        <v>5500</v>
      </c>
      <c r="M10" s="139"/>
      <c r="N10" s="139"/>
      <c r="O10" s="140"/>
      <c r="P10" s="39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31" ht="24" customHeight="1" x14ac:dyDescent="0.3">
      <c r="A12" s="33"/>
      <c r="B12" s="149" t="s">
        <v>41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33"/>
    </row>
    <row r="13" spans="1:31" ht="25.2" customHeight="1" x14ac:dyDescent="0.3">
      <c r="A13" s="33"/>
      <c r="B13" s="150" t="s">
        <v>46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33"/>
    </row>
    <row r="14" spans="1:31" s="10" customFormat="1" ht="13.2" customHeight="1" x14ac:dyDescent="0.3">
      <c r="A14" s="43"/>
      <c r="B14" s="134" t="s">
        <v>42</v>
      </c>
      <c r="C14" s="134"/>
      <c r="D14" s="134"/>
      <c r="E14" s="134"/>
      <c r="F14" s="44"/>
      <c r="G14" s="44"/>
      <c r="H14" s="44"/>
      <c r="I14" s="44"/>
      <c r="J14" s="134" t="s">
        <v>44</v>
      </c>
      <c r="K14" s="134"/>
      <c r="L14" s="134"/>
      <c r="M14" s="134"/>
      <c r="N14" s="45"/>
      <c r="O14" s="45"/>
      <c r="P14" s="43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9" customFormat="1" x14ac:dyDescent="0.3">
      <c r="A15" s="46"/>
      <c r="B15" s="133" t="s">
        <v>56</v>
      </c>
      <c r="C15" s="133"/>
      <c r="D15" s="133"/>
      <c r="E15" s="47" t="s">
        <v>40</v>
      </c>
      <c r="F15" s="48" t="s">
        <v>57</v>
      </c>
      <c r="G15" s="46"/>
      <c r="H15" s="48"/>
      <c r="I15" s="48"/>
      <c r="J15" s="133" t="s">
        <v>58</v>
      </c>
      <c r="K15" s="133"/>
      <c r="L15" s="133"/>
      <c r="M15" s="47" t="s">
        <v>40</v>
      </c>
      <c r="N15" s="133" t="s">
        <v>57</v>
      </c>
      <c r="O15" s="133"/>
      <c r="P15" s="48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ht="19.95" customHeight="1" x14ac:dyDescent="0.3">
      <c r="A16" s="33"/>
      <c r="B16" s="130" t="s">
        <v>43</v>
      </c>
      <c r="C16" s="130"/>
      <c r="D16" s="131">
        <f>L10</f>
        <v>5500</v>
      </c>
      <c r="E16" s="131"/>
      <c r="F16" s="49"/>
      <c r="G16" s="49"/>
      <c r="H16" s="33"/>
      <c r="I16" s="33"/>
      <c r="J16" s="130" t="s">
        <v>55</v>
      </c>
      <c r="K16" s="130"/>
      <c r="L16" s="131">
        <f>B8</f>
        <v>5000</v>
      </c>
      <c r="M16" s="131"/>
      <c r="N16" s="33"/>
      <c r="O16" s="33"/>
      <c r="P16" s="33"/>
    </row>
    <row r="17" spans="1:31" ht="19.95" customHeight="1" x14ac:dyDescent="0.3">
      <c r="A17" s="33"/>
      <c r="B17" s="50"/>
      <c r="C17" s="50"/>
      <c r="D17" s="51"/>
      <c r="E17" s="51"/>
      <c r="F17" s="49"/>
      <c r="G17" s="49"/>
      <c r="H17" s="33"/>
      <c r="I17" s="33"/>
      <c r="J17" s="130" t="str">
        <f>IF(G4=20,"191.20.XXX",IF(G4=10,"191.10.XXX",IF(G4=1,"191.01.XXX",IF(G4=0,"191.00.XXX",""))))</f>
        <v>191.20.XXX</v>
      </c>
      <c r="K17" s="130"/>
      <c r="L17" s="131">
        <f>G8</f>
        <v>1000</v>
      </c>
      <c r="M17" s="131"/>
      <c r="N17" s="33"/>
      <c r="O17" s="33"/>
      <c r="P17" s="33"/>
    </row>
    <row r="18" spans="1:31" ht="19.95" customHeight="1" x14ac:dyDescent="0.3">
      <c r="A18" s="33"/>
      <c r="B18" s="33"/>
      <c r="C18" s="33"/>
      <c r="D18" s="33"/>
      <c r="E18" s="130" t="str">
        <f>IF(G4=20,"600.20.XXX",IF(G4=10,"600.10.XXX",IF(G4=1,"600.01.XXX",IF(G4=0,"600.00.XXX",""))))</f>
        <v>600.20.XXX</v>
      </c>
      <c r="F18" s="130"/>
      <c r="G18" s="131">
        <f>B8</f>
        <v>5000</v>
      </c>
      <c r="H18" s="132"/>
      <c r="I18" s="52"/>
      <c r="J18" s="53"/>
      <c r="K18" s="50"/>
      <c r="L18" s="130" t="s">
        <v>45</v>
      </c>
      <c r="M18" s="130"/>
      <c r="N18" s="131">
        <f>B10</f>
        <v>500</v>
      </c>
      <c r="O18" s="132"/>
      <c r="P18" s="33"/>
    </row>
    <row r="19" spans="1:31" ht="19.95" customHeight="1" x14ac:dyDescent="0.3">
      <c r="A19" s="33"/>
      <c r="B19" s="33"/>
      <c r="C19" s="33"/>
      <c r="D19" s="33"/>
      <c r="E19" s="130" t="str">
        <f>IF(G4=20,"391.20.XXX",IF(G4=10,"391.10.XXX",IF(G4=1,"391.01.XXX",IF(G4=0,"391.00.XXX",""))))</f>
        <v>391.20.XXX</v>
      </c>
      <c r="F19" s="130"/>
      <c r="G19" s="131">
        <f>G10</f>
        <v>500</v>
      </c>
      <c r="H19" s="132"/>
      <c r="I19" s="52"/>
      <c r="J19" s="53"/>
      <c r="K19" s="50"/>
      <c r="L19" s="130" t="s">
        <v>50</v>
      </c>
      <c r="M19" s="130"/>
      <c r="N19" s="131">
        <f>L10</f>
        <v>5500</v>
      </c>
      <c r="O19" s="132"/>
      <c r="P19" s="33"/>
    </row>
    <row r="20" spans="1:31" s="9" customFormat="1" x14ac:dyDescent="0.3">
      <c r="A20" s="46"/>
      <c r="B20" s="133" t="s">
        <v>56</v>
      </c>
      <c r="C20" s="133"/>
      <c r="D20" s="133"/>
      <c r="E20" s="47" t="s">
        <v>40</v>
      </c>
      <c r="F20" s="48" t="s">
        <v>57</v>
      </c>
      <c r="G20" s="46"/>
      <c r="H20" s="48"/>
      <c r="I20" s="48"/>
      <c r="J20" s="133" t="s">
        <v>58</v>
      </c>
      <c r="K20" s="133"/>
      <c r="L20" s="133"/>
      <c r="M20" s="47" t="s">
        <v>40</v>
      </c>
      <c r="N20" s="133" t="s">
        <v>57</v>
      </c>
      <c r="O20" s="133"/>
      <c r="P20" s="46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ht="17.399999999999999" customHeight="1" x14ac:dyDescent="0.3">
      <c r="A21" s="33"/>
      <c r="B21" s="33"/>
      <c r="C21" s="33"/>
      <c r="D21" s="33"/>
      <c r="E21" s="3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33"/>
    </row>
    <row r="22" spans="1:31" ht="16.2" customHeight="1" x14ac:dyDescent="0.3">
      <c r="A22" s="33"/>
      <c r="B22" s="168" t="s">
        <v>47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33"/>
    </row>
    <row r="23" spans="1:31" s="10" customFormat="1" ht="15" customHeight="1" x14ac:dyDescent="0.3">
      <c r="A23" s="43"/>
      <c r="B23" s="134" t="s">
        <v>48</v>
      </c>
      <c r="C23" s="134"/>
      <c r="D23" s="134"/>
      <c r="E23" s="134"/>
      <c r="F23" s="134"/>
      <c r="G23" s="134"/>
      <c r="H23" s="44"/>
      <c r="I23" s="44"/>
      <c r="J23" s="134" t="s">
        <v>49</v>
      </c>
      <c r="K23" s="134"/>
      <c r="L23" s="134"/>
      <c r="M23" s="134"/>
      <c r="N23" s="134"/>
      <c r="O23" s="45"/>
      <c r="P23" s="4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9" customFormat="1" x14ac:dyDescent="0.3">
      <c r="A24" s="46"/>
      <c r="B24" s="133" t="s">
        <v>56</v>
      </c>
      <c r="C24" s="133"/>
      <c r="D24" s="133"/>
      <c r="E24" s="47" t="s">
        <v>40</v>
      </c>
      <c r="F24" s="48" t="s">
        <v>57</v>
      </c>
      <c r="G24" s="46"/>
      <c r="H24" s="48"/>
      <c r="I24" s="48"/>
      <c r="J24" s="133" t="s">
        <v>58</v>
      </c>
      <c r="K24" s="133"/>
      <c r="L24" s="133"/>
      <c r="M24" s="47" t="s">
        <v>40</v>
      </c>
      <c r="N24" s="133" t="s">
        <v>57</v>
      </c>
      <c r="O24" s="133"/>
      <c r="P24" s="48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ht="19.95" customHeight="1" x14ac:dyDescent="0.3">
      <c r="A25" s="33"/>
      <c r="B25" s="130" t="s">
        <v>51</v>
      </c>
      <c r="C25" s="130"/>
      <c r="D25" s="131">
        <f>L10</f>
        <v>5500</v>
      </c>
      <c r="E25" s="131"/>
      <c r="F25" s="49"/>
      <c r="G25" s="49"/>
      <c r="H25" s="33"/>
      <c r="I25" s="33"/>
      <c r="J25" s="130" t="s">
        <v>52</v>
      </c>
      <c r="K25" s="130"/>
      <c r="L25" s="131">
        <f>B8</f>
        <v>5000</v>
      </c>
      <c r="M25" s="131"/>
      <c r="N25" s="33"/>
      <c r="O25" s="33"/>
      <c r="P25" s="33"/>
    </row>
    <row r="26" spans="1:31" ht="19.95" customHeight="1" x14ac:dyDescent="0.3">
      <c r="A26" s="33"/>
      <c r="B26" s="50"/>
      <c r="C26" s="50"/>
      <c r="D26" s="51"/>
      <c r="E26" s="130" t="s">
        <v>97</v>
      </c>
      <c r="F26" s="130"/>
      <c r="G26" s="131">
        <f>B8</f>
        <v>5000</v>
      </c>
      <c r="H26" s="132"/>
      <c r="I26" s="33"/>
      <c r="J26" s="130" t="s">
        <v>53</v>
      </c>
      <c r="K26" s="130"/>
      <c r="L26" s="131">
        <f>G10</f>
        <v>500</v>
      </c>
      <c r="M26" s="131"/>
      <c r="N26" s="33"/>
      <c r="O26" s="33"/>
      <c r="P26" s="33"/>
    </row>
    <row r="27" spans="1:31" ht="19.95" customHeight="1" x14ac:dyDescent="0.3">
      <c r="A27" s="33"/>
      <c r="B27" s="33"/>
      <c r="C27" s="33"/>
      <c r="D27" s="33"/>
      <c r="E27" s="130" t="str">
        <f>IF(G4=20,"391.20.XXX",IF(G4=10,"391.10.XXX",IF(G4=1,"391.01.XXX",IF(G4=0,"391.00.XXX",""))))</f>
        <v>391.20.XXX</v>
      </c>
      <c r="F27" s="130"/>
      <c r="G27" s="131">
        <f>G10</f>
        <v>500</v>
      </c>
      <c r="H27" s="132"/>
      <c r="I27" s="52"/>
      <c r="J27" s="53"/>
      <c r="K27" s="50"/>
      <c r="L27" s="130" t="s">
        <v>54</v>
      </c>
      <c r="M27" s="130"/>
      <c r="N27" s="131">
        <f>L10</f>
        <v>5500</v>
      </c>
      <c r="O27" s="132"/>
      <c r="P27" s="33"/>
    </row>
    <row r="28" spans="1:31" s="9" customFormat="1" x14ac:dyDescent="0.3">
      <c r="A28" s="46"/>
      <c r="B28" s="133" t="s">
        <v>56</v>
      </c>
      <c r="C28" s="133"/>
      <c r="D28" s="133"/>
      <c r="E28" s="47" t="s">
        <v>40</v>
      </c>
      <c r="F28" s="48" t="s">
        <v>57</v>
      </c>
      <c r="G28" s="46"/>
      <c r="H28" s="48"/>
      <c r="I28" s="48"/>
      <c r="J28" s="133" t="s">
        <v>58</v>
      </c>
      <c r="K28" s="133"/>
      <c r="L28" s="133"/>
      <c r="M28" s="47" t="s">
        <v>40</v>
      </c>
      <c r="N28" s="133" t="s">
        <v>57</v>
      </c>
      <c r="O28" s="133"/>
      <c r="P28" s="46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9" customFormat="1" x14ac:dyDescent="0.3">
      <c r="A29" s="46"/>
      <c r="B29" s="45" t="s">
        <v>94</v>
      </c>
      <c r="C29" s="45"/>
      <c r="D29" s="45"/>
      <c r="E29" s="45"/>
      <c r="F29" s="45"/>
      <c r="G29" s="45"/>
      <c r="H29" s="48"/>
      <c r="I29" s="48"/>
      <c r="J29" s="55"/>
      <c r="K29" s="55"/>
      <c r="L29" s="55"/>
      <c r="M29" s="47"/>
      <c r="N29" s="55"/>
      <c r="O29" s="55"/>
      <c r="P29" s="46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9" customFormat="1" x14ac:dyDescent="0.3">
      <c r="A30" s="46"/>
      <c r="B30" s="169" t="s">
        <v>96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46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9" customFormat="1" x14ac:dyDescent="0.3">
      <c r="A31" s="46"/>
      <c r="B31" s="56" t="s">
        <v>95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46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ht="10.8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ht="22.2" customHeight="1" x14ac:dyDescent="0.3">
      <c r="A33" s="33"/>
      <c r="B33" s="149" t="s">
        <v>20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33"/>
    </row>
    <row r="34" spans="1:16" ht="25.8" customHeight="1" x14ac:dyDescent="0.3">
      <c r="A34" s="33"/>
      <c r="B34" s="158" t="s">
        <v>7</v>
      </c>
      <c r="C34" s="158"/>
      <c r="D34" s="158"/>
      <c r="E34" s="158"/>
      <c r="F34" s="158"/>
      <c r="G34" s="158" t="s">
        <v>1</v>
      </c>
      <c r="H34" s="158"/>
      <c r="I34" s="167" t="s">
        <v>62</v>
      </c>
      <c r="J34" s="167"/>
      <c r="K34" s="158" t="s">
        <v>8</v>
      </c>
      <c r="L34" s="158"/>
      <c r="M34" s="158" t="s">
        <v>9</v>
      </c>
      <c r="N34" s="158"/>
      <c r="O34" s="158"/>
      <c r="P34" s="33"/>
    </row>
    <row r="35" spans="1:16" ht="24.6" customHeight="1" x14ac:dyDescent="0.3">
      <c r="A35" s="33"/>
      <c r="B35" s="153">
        <f>B8</f>
        <v>5000</v>
      </c>
      <c r="C35" s="154"/>
      <c r="D35" s="154"/>
      <c r="E35" s="154"/>
      <c r="F35" s="154"/>
      <c r="G35" s="155">
        <f>G4</f>
        <v>20</v>
      </c>
      <c r="H35" s="154"/>
      <c r="I35" s="154">
        <f>VLOOKUP(B6,DATA,11,FALSE)</f>
        <v>627</v>
      </c>
      <c r="J35" s="154"/>
      <c r="K35" s="156">
        <f>N6</f>
        <v>0.5</v>
      </c>
      <c r="L35" s="156"/>
      <c r="M35" s="153">
        <f>G10</f>
        <v>500</v>
      </c>
      <c r="N35" s="154"/>
      <c r="O35" s="154"/>
      <c r="P35" s="33"/>
    </row>
    <row r="36" spans="1:16" ht="25.2" customHeight="1" x14ac:dyDescent="0.3">
      <c r="A36" s="33"/>
      <c r="B36" s="157" t="s">
        <v>15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33"/>
    </row>
    <row r="37" spans="1:16" ht="14.4" customHeight="1" x14ac:dyDescent="0.3">
      <c r="A37" s="33"/>
      <c r="B37" s="160" t="s">
        <v>10</v>
      </c>
      <c r="C37" s="160"/>
      <c r="D37" s="160"/>
      <c r="E37" s="160"/>
      <c r="F37" s="160"/>
      <c r="G37" s="160" t="s">
        <v>11</v>
      </c>
      <c r="H37" s="160"/>
      <c r="I37" s="160" t="s">
        <v>12</v>
      </c>
      <c r="J37" s="160"/>
      <c r="K37" s="160" t="s">
        <v>13</v>
      </c>
      <c r="L37" s="160"/>
      <c r="M37" s="160" t="s">
        <v>14</v>
      </c>
      <c r="N37" s="160"/>
      <c r="O37" s="160"/>
      <c r="P37" s="33"/>
    </row>
    <row r="38" spans="1:16" ht="49.2" customHeight="1" x14ac:dyDescent="0.3">
      <c r="A38" s="33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33"/>
    </row>
    <row r="39" spans="1:16" ht="25.2" customHeight="1" x14ac:dyDescent="0.3">
      <c r="A39" s="33"/>
      <c r="B39" s="153">
        <f>B8</f>
        <v>5000</v>
      </c>
      <c r="C39" s="154"/>
      <c r="D39" s="154"/>
      <c r="E39" s="154"/>
      <c r="F39" s="154"/>
      <c r="G39" s="155">
        <f>G4</f>
        <v>20</v>
      </c>
      <c r="H39" s="154"/>
      <c r="I39" s="153">
        <f>G8</f>
        <v>1000</v>
      </c>
      <c r="J39" s="154"/>
      <c r="K39" s="156">
        <f>K35</f>
        <v>0.5</v>
      </c>
      <c r="L39" s="156"/>
      <c r="M39" s="153">
        <f>B10</f>
        <v>500</v>
      </c>
      <c r="N39" s="154"/>
      <c r="O39" s="154"/>
      <c r="P39" s="33"/>
    </row>
    <row r="40" spans="1:16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ht="23.4" customHeight="1" x14ac:dyDescent="0.3">
      <c r="A41" s="33"/>
      <c r="B41" s="149" t="s">
        <v>98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33"/>
    </row>
    <row r="42" spans="1:16" ht="22.2" customHeight="1" x14ac:dyDescent="0.3">
      <c r="A42" s="33"/>
      <c r="B42" s="151" t="s">
        <v>19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33"/>
    </row>
    <row r="43" spans="1:16" x14ac:dyDescent="0.3">
      <c r="A43" s="33"/>
      <c r="B43" s="159" t="s">
        <v>7</v>
      </c>
      <c r="C43" s="159"/>
      <c r="D43" s="159"/>
      <c r="E43" s="159"/>
      <c r="F43" s="159"/>
      <c r="G43" s="159" t="s">
        <v>1</v>
      </c>
      <c r="H43" s="159"/>
      <c r="I43" s="159" t="s">
        <v>16</v>
      </c>
      <c r="J43" s="159"/>
      <c r="K43" s="159" t="s">
        <v>8</v>
      </c>
      <c r="L43" s="159"/>
      <c r="M43" s="159" t="s">
        <v>9</v>
      </c>
      <c r="N43" s="159"/>
      <c r="O43" s="159"/>
      <c r="P43" s="33"/>
    </row>
    <row r="44" spans="1:16" ht="23.4" customHeight="1" x14ac:dyDescent="0.3">
      <c r="A44" s="33"/>
      <c r="B44" s="153">
        <f>B8</f>
        <v>5000</v>
      </c>
      <c r="C44" s="154"/>
      <c r="D44" s="154"/>
      <c r="E44" s="154"/>
      <c r="F44" s="154"/>
      <c r="G44" s="155">
        <f>G4</f>
        <v>20</v>
      </c>
      <c r="H44" s="154"/>
      <c r="I44" s="154">
        <f>VLOOKUP(B6,DATA,10,FALSE)</f>
        <v>0.5</v>
      </c>
      <c r="J44" s="154"/>
      <c r="K44" s="156">
        <f>K39</f>
        <v>0.5</v>
      </c>
      <c r="L44" s="156"/>
      <c r="M44" s="153">
        <f>B10</f>
        <v>500</v>
      </c>
      <c r="N44" s="154"/>
      <c r="O44" s="154"/>
      <c r="P44" s="33"/>
    </row>
    <row r="45" spans="1:16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ht="72" customHeight="1" x14ac:dyDescent="0.3">
      <c r="A46" s="12" t="s">
        <v>100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50" spans="1:1" x14ac:dyDescent="0.3">
      <c r="A50" s="8"/>
    </row>
  </sheetData>
  <sheetProtection algorithmName="SHA-512" hashValue="kguxzrxE0rKDhPg2ybx86jPKMoyCbvuvc9aR3zi9FagLeyTQ7RORewgnAE242JaJuQfw0wllf40G/P8H73PYLQ==" saltValue="44iVG+jkvU7GXrNnFdnqcQ==" spinCount="100000" sheet="1" objects="1" scenarios="1"/>
  <mergeCells count="94">
    <mergeCell ref="J26:K26"/>
    <mergeCell ref="L26:M26"/>
    <mergeCell ref="J23:N23"/>
    <mergeCell ref="L19:M19"/>
    <mergeCell ref="E18:F18"/>
    <mergeCell ref="E19:F19"/>
    <mergeCell ref="G18:H18"/>
    <mergeCell ref="G19:H19"/>
    <mergeCell ref="J20:L20"/>
    <mergeCell ref="N20:O20"/>
    <mergeCell ref="N18:O18"/>
    <mergeCell ref="N19:O19"/>
    <mergeCell ref="L18:M18"/>
    <mergeCell ref="M44:O44"/>
    <mergeCell ref="B44:F44"/>
    <mergeCell ref="G44:H44"/>
    <mergeCell ref="I44:J44"/>
    <mergeCell ref="K44:L44"/>
    <mergeCell ref="B2:O2"/>
    <mergeCell ref="N6:O6"/>
    <mergeCell ref="B6:M6"/>
    <mergeCell ref="N5:O5"/>
    <mergeCell ref="K34:L34"/>
    <mergeCell ref="I34:J34"/>
    <mergeCell ref="G34:H34"/>
    <mergeCell ref="B34:F34"/>
    <mergeCell ref="B33:O33"/>
    <mergeCell ref="B22:O22"/>
    <mergeCell ref="B20:D20"/>
    <mergeCell ref="B15:D15"/>
    <mergeCell ref="J17:K17"/>
    <mergeCell ref="L17:M17"/>
    <mergeCell ref="B30:O30"/>
    <mergeCell ref="N28:O28"/>
    <mergeCell ref="M35:O35"/>
    <mergeCell ref="G35:H35"/>
    <mergeCell ref="B43:F43"/>
    <mergeCell ref="G43:H43"/>
    <mergeCell ref="I43:J43"/>
    <mergeCell ref="K43:L43"/>
    <mergeCell ref="M43:O43"/>
    <mergeCell ref="B37:F38"/>
    <mergeCell ref="G37:H38"/>
    <mergeCell ref="I37:J38"/>
    <mergeCell ref="K37:L38"/>
    <mergeCell ref="M37:O38"/>
    <mergeCell ref="L16:M16"/>
    <mergeCell ref="J14:M14"/>
    <mergeCell ref="B12:O12"/>
    <mergeCell ref="B13:O13"/>
    <mergeCell ref="B42:O42"/>
    <mergeCell ref="B41:O41"/>
    <mergeCell ref="B39:F39"/>
    <mergeCell ref="G39:H39"/>
    <mergeCell ref="I39:J39"/>
    <mergeCell ref="K39:L39"/>
    <mergeCell ref="M39:O39"/>
    <mergeCell ref="B36:O36"/>
    <mergeCell ref="M34:O34"/>
    <mergeCell ref="B35:F35"/>
    <mergeCell ref="I35:J35"/>
    <mergeCell ref="K35:L35"/>
    <mergeCell ref="J28:L28"/>
    <mergeCell ref="G4:J4"/>
    <mergeCell ref="B10:E10"/>
    <mergeCell ref="G10:J10"/>
    <mergeCell ref="L10:O10"/>
    <mergeCell ref="B4:E4"/>
    <mergeCell ref="L4:O4"/>
    <mergeCell ref="B8:E8"/>
    <mergeCell ref="G8:J8"/>
    <mergeCell ref="L8:O8"/>
    <mergeCell ref="B14:E14"/>
    <mergeCell ref="B16:C16"/>
    <mergeCell ref="D16:E16"/>
    <mergeCell ref="J15:L15"/>
    <mergeCell ref="N15:O15"/>
    <mergeCell ref="J16:K16"/>
    <mergeCell ref="V2:W3"/>
    <mergeCell ref="L27:M27"/>
    <mergeCell ref="N27:O27"/>
    <mergeCell ref="B28:D28"/>
    <mergeCell ref="B23:G23"/>
    <mergeCell ref="E26:F26"/>
    <mergeCell ref="G26:H26"/>
    <mergeCell ref="E27:F27"/>
    <mergeCell ref="G27:H27"/>
    <mergeCell ref="B24:D24"/>
    <mergeCell ref="J24:L24"/>
    <mergeCell ref="N24:O24"/>
    <mergeCell ref="B25:C25"/>
    <mergeCell ref="D25:E25"/>
    <mergeCell ref="J25:K25"/>
    <mergeCell ref="L25:M25"/>
  </mergeCells>
  <phoneticPr fontId="17" type="noConversion"/>
  <dataValidations count="3">
    <dataValidation type="list" allowBlank="1" showInputMessage="1" showErrorMessage="1" sqref="B4:F4" xr:uid="{72EB7C43-D1C6-480F-9940-46BC79D74FFC}">
      <formula1>"KDV Dahil,KDV Hariç"</formula1>
    </dataValidation>
    <dataValidation type="list" allowBlank="1" showInputMessage="1" showErrorMessage="1" sqref="B6:M6" xr:uid="{9A1BBE09-ED25-46C5-B453-EC74A4AF11ED}">
      <formula1>INDIRECT("Açıklamalar!A7:A38")</formula1>
    </dataValidation>
    <dataValidation type="list" allowBlank="1" showInputMessage="1" showErrorMessage="1" sqref="G4:J4" xr:uid="{9660E96C-FD5A-48C3-B45C-D176FEB84379}">
      <formula1>"20,10,1,0"</formula1>
    </dataValidation>
  </dataValidations>
  <hyperlinks>
    <hyperlink ref="A46:P46" r:id="rId1" display="http://www.karzarar.org" xr:uid="{53087DAC-142B-4106-B2FE-244B618A7C18}"/>
  </hyperlinks>
  <pageMargins left="0.9055118110236221" right="0.70866141732283472" top="1.1417322834645669" bottom="0.35433070866141736" header="0.31496062992125984" footer="0.31496062992125984"/>
  <pageSetup paperSize="9" scale="7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Belirtilen Tutara Tevkifat Uygulanmayacaktır !!!_x000a_" xr:uid="{6F853E42-9F99-49D6-8D0B-D9DD37517559}">
          <x14:formula1>
            <xm:f>IF(B4="KDV Hariç",Açıklamalar!J39/((100+G4)/100),Açıklamalar!J39)</xm:f>
          </x14:formula1>
          <x14:formula2>
            <xm:f>100000000000</xm:f>
          </x14:formula2>
          <xm:sqref>L4:O4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9122-0A26-4AB9-BC51-8E0F09273778}">
  <sheetPr>
    <tabColor theme="5" tint="-0.249977111117893"/>
  </sheetPr>
  <dimension ref="A1:AE50"/>
  <sheetViews>
    <sheetView showGridLines="0" zoomScaleNormal="100" workbookViewId="0">
      <selection activeCell="G4" sqref="G4:J4"/>
    </sheetView>
  </sheetViews>
  <sheetFormatPr defaultRowHeight="13.8" x14ac:dyDescent="0.3"/>
  <cols>
    <col min="1" max="1" width="2.5546875" style="2" customWidth="1"/>
    <col min="2" max="5" width="5.77734375" style="2" customWidth="1"/>
    <col min="6" max="6" width="3.5546875" style="2" customWidth="1"/>
    <col min="7" max="8" width="6.77734375" style="2" customWidth="1"/>
    <col min="9" max="9" width="6.44140625" style="2" customWidth="1"/>
    <col min="10" max="10" width="6.88671875" style="2" customWidth="1"/>
    <col min="11" max="11" width="3.33203125" style="2" customWidth="1"/>
    <col min="12" max="12" width="9.33203125" style="2" customWidth="1"/>
    <col min="13" max="15" width="6.77734375" style="2" customWidth="1"/>
    <col min="16" max="16" width="3" style="2" customWidth="1"/>
    <col min="17" max="17" width="8.88671875" style="2"/>
    <col min="18" max="18" width="2.5546875" style="2" customWidth="1"/>
    <col min="19" max="22" width="5.77734375" style="2" customWidth="1"/>
    <col min="23" max="23" width="12.6640625" style="2" hidden="1" customWidth="1"/>
    <col min="24" max="24" width="10.44140625" style="2" hidden="1" customWidth="1"/>
    <col min="25" max="25" width="12.77734375" style="2" hidden="1" customWidth="1"/>
    <col min="26" max="27" width="10.44140625" style="2" hidden="1" customWidth="1"/>
    <col min="28" max="28" width="3.33203125" style="2" customWidth="1"/>
    <col min="29" max="29" width="9.33203125" style="2" customWidth="1"/>
    <col min="30" max="32" width="6.77734375" style="2" customWidth="1"/>
    <col min="33" max="16384" width="8.88671875" style="2"/>
  </cols>
  <sheetData>
    <row r="1" spans="1:31" ht="9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 t="s">
        <v>103</v>
      </c>
      <c r="L1" s="16"/>
      <c r="M1" s="16"/>
      <c r="N1" s="16"/>
      <c r="O1" s="16"/>
      <c r="P1" s="16"/>
      <c r="W1" s="170">
        <f>Açıklamalar!J39</f>
        <v>9900</v>
      </c>
      <c r="X1" s="170"/>
      <c r="Y1" s="171">
        <f>INDEX(tt,MATCH(N6,d,0)+1,MATCH(G4,y,0)+1)</f>
        <v>9144.9152542372885</v>
      </c>
      <c r="Z1" s="88"/>
      <c r="AA1" s="88"/>
    </row>
    <row r="2" spans="1:31" ht="29.4" customHeight="1" x14ac:dyDescent="0.3">
      <c r="A2" s="16"/>
      <c r="B2" s="174" t="s">
        <v>17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6"/>
      <c r="R2"/>
      <c r="S2"/>
      <c r="T2"/>
      <c r="U2"/>
      <c r="V2"/>
      <c r="W2" s="170"/>
      <c r="X2" s="170"/>
      <c r="Y2" s="171"/>
      <c r="Z2" s="88"/>
      <c r="AA2" s="88"/>
      <c r="AB2"/>
      <c r="AC2"/>
    </row>
    <row r="3" spans="1:31" s="3" customFormat="1" ht="15" thickBot="1" x14ac:dyDescent="0.35">
      <c r="A3" s="17"/>
      <c r="B3" s="19"/>
      <c r="C3" s="20"/>
      <c r="D3" s="20"/>
      <c r="E3" s="20"/>
      <c r="F3" s="20"/>
      <c r="G3" s="25" t="s">
        <v>59</v>
      </c>
      <c r="H3" s="25"/>
      <c r="I3" s="25"/>
      <c r="J3" s="26"/>
      <c r="K3" s="27"/>
      <c r="L3" s="25" t="s">
        <v>60</v>
      </c>
      <c r="M3" s="27"/>
      <c r="N3" s="24"/>
      <c r="O3" s="24"/>
      <c r="P3" s="24"/>
      <c r="R3"/>
      <c r="S3"/>
      <c r="T3"/>
      <c r="U3"/>
      <c r="V3" s="10"/>
      <c r="W3" s="89" t="s">
        <v>102</v>
      </c>
      <c r="X3" s="15">
        <v>20</v>
      </c>
      <c r="Y3" s="15">
        <v>10</v>
      </c>
      <c r="Z3" s="15">
        <v>1</v>
      </c>
      <c r="AA3" s="15">
        <v>0</v>
      </c>
      <c r="AB3"/>
      <c r="AC3"/>
    </row>
    <row r="4" spans="1:31" s="4" customFormat="1" ht="30" customHeight="1" thickBot="1" x14ac:dyDescent="0.35">
      <c r="A4" s="18"/>
      <c r="B4" s="175" t="s">
        <v>101</v>
      </c>
      <c r="C4" s="176"/>
      <c r="D4" s="176"/>
      <c r="E4" s="177"/>
      <c r="F4" s="23"/>
      <c r="G4" s="135">
        <v>20</v>
      </c>
      <c r="H4" s="136"/>
      <c r="I4" s="136"/>
      <c r="J4" s="137"/>
      <c r="K4" s="18"/>
      <c r="L4" s="144">
        <v>5600</v>
      </c>
      <c r="M4" s="145"/>
      <c r="N4" s="145"/>
      <c r="O4" s="146"/>
      <c r="P4" s="18"/>
      <c r="R4"/>
      <c r="S4"/>
      <c r="T4"/>
      <c r="U4"/>
      <c r="V4" s="9"/>
      <c r="W4" s="29">
        <v>0.2</v>
      </c>
      <c r="X4" s="32">
        <f>$W$1-($W$1-$W$1/1.18)*W4</f>
        <v>9597.9661016949158</v>
      </c>
      <c r="Y4" s="32">
        <f>$W$1-($W$1-$W$1/1.08)*W4</f>
        <v>9753.3333333333339</v>
      </c>
      <c r="Z4" s="32">
        <f>$W$1-($W$1-$W$1/1.01)*W4</f>
        <v>9880.3960396039602</v>
      </c>
      <c r="AA4" s="32">
        <f>$W$1</f>
        <v>9900</v>
      </c>
      <c r="AB4"/>
      <c r="AC4"/>
    </row>
    <row r="5" spans="1:31" ht="25.2" customHeight="1" thickBot="1" x14ac:dyDescent="0.35">
      <c r="A5" s="16"/>
      <c r="B5" s="28" t="s">
        <v>61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78" t="s">
        <v>18</v>
      </c>
      <c r="O5" s="178"/>
      <c r="P5" s="16"/>
      <c r="R5"/>
      <c r="S5"/>
      <c r="T5"/>
      <c r="U5"/>
      <c r="W5" s="30">
        <v>0.3</v>
      </c>
      <c r="X5" s="32">
        <f t="shared" ref="X5:X9" si="0">$W$1-($W$1-$W$1/1.18)*W5</f>
        <v>9446.9491525423728</v>
      </c>
      <c r="Y5" s="32">
        <f t="shared" ref="Y5:Y9" si="1">$W$1-($W$1-$W$1/1.08)*W5</f>
        <v>9680</v>
      </c>
      <c r="Z5" s="32">
        <f t="shared" ref="Z5:Z9" si="2">$W$1-($W$1-$W$1/1.01)*W5</f>
        <v>9870.5940594059412</v>
      </c>
      <c r="AA5" s="32">
        <f t="shared" ref="AA5:AA9" si="3">$W$1</f>
        <v>9900</v>
      </c>
      <c r="AB5"/>
      <c r="AC5"/>
    </row>
    <row r="6" spans="1:31" ht="34.799999999999997" customHeight="1" thickBot="1" x14ac:dyDescent="0.35">
      <c r="A6" s="16"/>
      <c r="B6" s="163" t="s">
        <v>108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5"/>
      <c r="N6" s="172">
        <f>VLOOKUP(B6,DATA,10,FALSE)</f>
        <v>0.5</v>
      </c>
      <c r="O6" s="173"/>
      <c r="P6" s="21"/>
      <c r="R6"/>
      <c r="S6"/>
      <c r="T6"/>
      <c r="U6"/>
      <c r="V6"/>
      <c r="W6" s="30">
        <v>0.4</v>
      </c>
      <c r="X6" s="32">
        <f t="shared" ref="X6:X7" si="4">$W$1-($W$1-$W$1/1.18)*W6</f>
        <v>9295.9322033898316</v>
      </c>
      <c r="Y6" s="32">
        <f t="shared" ref="Y6:Y7" si="5">$W$1-($W$1-$W$1/1.08)*W6</f>
        <v>9606.6666666666661</v>
      </c>
      <c r="Z6" s="32">
        <f t="shared" ref="Z6:Z7" si="6">$W$1-($W$1-$W$1/1.01)*W6</f>
        <v>9860.7920792079203</v>
      </c>
      <c r="AA6" s="32">
        <f t="shared" si="3"/>
        <v>9900</v>
      </c>
      <c r="AB6"/>
      <c r="AC6"/>
      <c r="AD6"/>
      <c r="AE6"/>
    </row>
    <row r="7" spans="1:31" ht="24" customHeight="1" thickBot="1" x14ac:dyDescent="0.35">
      <c r="A7" s="63"/>
      <c r="B7" s="64" t="s">
        <v>0</v>
      </c>
      <c r="C7" s="65"/>
      <c r="D7" s="65"/>
      <c r="E7" s="65"/>
      <c r="F7" s="66"/>
      <c r="G7" s="64" t="s">
        <v>2</v>
      </c>
      <c r="H7" s="67"/>
      <c r="I7" s="67"/>
      <c r="J7" s="67"/>
      <c r="K7" s="67"/>
      <c r="L7" s="64" t="s">
        <v>3</v>
      </c>
      <c r="M7" s="65"/>
      <c r="N7" s="65"/>
      <c r="O7" s="68"/>
      <c r="P7" s="63"/>
      <c r="R7"/>
      <c r="S7"/>
      <c r="T7"/>
      <c r="U7"/>
      <c r="V7"/>
      <c r="W7" s="31">
        <v>0.5</v>
      </c>
      <c r="X7" s="32">
        <f t="shared" si="4"/>
        <v>9144.9152542372885</v>
      </c>
      <c r="Y7" s="32">
        <f t="shared" si="5"/>
        <v>9533.3333333333321</v>
      </c>
      <c r="Z7" s="32">
        <f t="shared" si="6"/>
        <v>9850.9900990099013</v>
      </c>
      <c r="AA7" s="32">
        <f t="shared" si="3"/>
        <v>9900</v>
      </c>
      <c r="AB7"/>
      <c r="AC7"/>
      <c r="AD7"/>
      <c r="AE7"/>
    </row>
    <row r="8" spans="1:31" s="4" customFormat="1" ht="30" customHeight="1" thickBot="1" x14ac:dyDescent="0.35">
      <c r="A8" s="69"/>
      <c r="B8" s="138">
        <f>L4/((G4/100*(1-N6))+1)</f>
        <v>5090.9090909090901</v>
      </c>
      <c r="C8" s="139"/>
      <c r="D8" s="139"/>
      <c r="E8" s="140"/>
      <c r="F8" s="68"/>
      <c r="G8" s="138">
        <f>B8*G4/100</f>
        <v>1018.1818181818179</v>
      </c>
      <c r="H8" s="147"/>
      <c r="I8" s="147"/>
      <c r="J8" s="148"/>
      <c r="K8" s="70"/>
      <c r="L8" s="138">
        <f>B8+G8</f>
        <v>6109.0909090909081</v>
      </c>
      <c r="M8" s="139"/>
      <c r="N8" s="139"/>
      <c r="O8" s="140"/>
      <c r="P8" s="69"/>
      <c r="R8"/>
      <c r="S8"/>
      <c r="T8"/>
      <c r="U8"/>
      <c r="V8"/>
      <c r="W8" s="31">
        <v>0.7</v>
      </c>
      <c r="X8" s="32">
        <f t="shared" si="0"/>
        <v>8842.8813559322043</v>
      </c>
      <c r="Y8" s="32">
        <f t="shared" si="1"/>
        <v>9386.6666666666661</v>
      </c>
      <c r="Z8" s="32">
        <f t="shared" si="2"/>
        <v>9831.3861386138615</v>
      </c>
      <c r="AA8" s="32">
        <f t="shared" si="3"/>
        <v>9900</v>
      </c>
      <c r="AB8"/>
      <c r="AC8"/>
      <c r="AD8"/>
      <c r="AE8"/>
    </row>
    <row r="9" spans="1:31" s="3" customFormat="1" ht="24.6" customHeight="1" thickBot="1" x14ac:dyDescent="0.35">
      <c r="A9" s="71"/>
      <c r="B9" s="64" t="s">
        <v>4</v>
      </c>
      <c r="C9" s="65"/>
      <c r="D9" s="65"/>
      <c r="E9" s="65"/>
      <c r="F9" s="72"/>
      <c r="G9" s="64" t="s">
        <v>5</v>
      </c>
      <c r="H9" s="65"/>
      <c r="I9" s="65"/>
      <c r="J9" s="65"/>
      <c r="K9" s="65"/>
      <c r="L9" s="64" t="s">
        <v>6</v>
      </c>
      <c r="M9" s="65"/>
      <c r="N9" s="68"/>
      <c r="O9" s="68"/>
      <c r="P9" s="71"/>
      <c r="R9"/>
      <c r="S9"/>
      <c r="T9"/>
      <c r="U9"/>
      <c r="V9"/>
      <c r="W9" s="31">
        <v>0.9</v>
      </c>
      <c r="X9" s="32">
        <f t="shared" si="0"/>
        <v>8540.8474576271201</v>
      </c>
      <c r="Y9" s="32">
        <f t="shared" si="1"/>
        <v>9240</v>
      </c>
      <c r="Z9" s="32">
        <f t="shared" si="2"/>
        <v>9811.7821782178216</v>
      </c>
      <c r="AA9" s="32">
        <f t="shared" si="3"/>
        <v>9900</v>
      </c>
      <c r="AB9"/>
      <c r="AC9"/>
      <c r="AD9"/>
      <c r="AE9"/>
    </row>
    <row r="10" spans="1:31" s="4" customFormat="1" ht="30" customHeight="1" thickBot="1" x14ac:dyDescent="0.35">
      <c r="A10" s="69"/>
      <c r="B10" s="138">
        <f>G8*N6</f>
        <v>509.09090909090895</v>
      </c>
      <c r="C10" s="139"/>
      <c r="D10" s="139"/>
      <c r="E10" s="140"/>
      <c r="F10" s="68"/>
      <c r="G10" s="138">
        <f>G8-B10</f>
        <v>509.09090909090895</v>
      </c>
      <c r="H10" s="139"/>
      <c r="I10" s="139"/>
      <c r="J10" s="140"/>
      <c r="K10" s="70"/>
      <c r="L10" s="138">
        <f>L4</f>
        <v>5600</v>
      </c>
      <c r="M10" s="139"/>
      <c r="N10" s="139"/>
      <c r="O10" s="140"/>
      <c r="P10" s="69"/>
      <c r="R10"/>
      <c r="S10"/>
      <c r="T10"/>
      <c r="U10"/>
      <c r="V10"/>
      <c r="W10" s="14"/>
      <c r="X10"/>
      <c r="Y10"/>
      <c r="Z10"/>
      <c r="AA10"/>
      <c r="AB10"/>
      <c r="AC10"/>
      <c r="AD10"/>
      <c r="AE10"/>
    </row>
    <row r="11" spans="1:31" ht="14.4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R11"/>
      <c r="S11"/>
      <c r="T11"/>
      <c r="U11"/>
      <c r="V11"/>
      <c r="W11" s="13"/>
      <c r="X11"/>
      <c r="Y11"/>
      <c r="Z11"/>
      <c r="AA11"/>
      <c r="AB11"/>
      <c r="AC11"/>
      <c r="AD11"/>
      <c r="AE11"/>
    </row>
    <row r="12" spans="1:31" ht="24" customHeight="1" x14ac:dyDescent="0.3">
      <c r="A12" s="63"/>
      <c r="B12" s="174" t="s">
        <v>41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63"/>
      <c r="R12"/>
      <c r="S12"/>
      <c r="T12"/>
      <c r="U12"/>
      <c r="V12"/>
      <c r="W12" s="14"/>
      <c r="X12"/>
      <c r="Y12"/>
      <c r="Z12"/>
      <c r="AA12"/>
    </row>
    <row r="13" spans="1:31" ht="25.2" customHeight="1" x14ac:dyDescent="0.3">
      <c r="A13" s="63"/>
      <c r="B13" s="179" t="s">
        <v>46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63"/>
      <c r="R13"/>
      <c r="S13"/>
      <c r="T13"/>
      <c r="U13"/>
      <c r="V13"/>
      <c r="Y13"/>
      <c r="Z13"/>
      <c r="AA13"/>
    </row>
    <row r="14" spans="1:31" s="10" customFormat="1" ht="13.2" customHeight="1" x14ac:dyDescent="0.3">
      <c r="A14" s="73"/>
      <c r="B14" s="180" t="s">
        <v>42</v>
      </c>
      <c r="C14" s="180"/>
      <c r="D14" s="180"/>
      <c r="E14" s="180"/>
      <c r="F14" s="74"/>
      <c r="G14" s="74"/>
      <c r="H14" s="74"/>
      <c r="I14" s="74"/>
      <c r="J14" s="180" t="s">
        <v>44</v>
      </c>
      <c r="K14" s="180"/>
      <c r="L14" s="180"/>
      <c r="M14" s="180"/>
      <c r="N14" s="75"/>
      <c r="O14" s="75"/>
      <c r="P14" s="73"/>
      <c r="W14" s="2"/>
      <c r="X14" s="2"/>
      <c r="Y14"/>
      <c r="Z14"/>
      <c r="AA14"/>
      <c r="AB14"/>
    </row>
    <row r="15" spans="1:31" s="9" customFormat="1" ht="14.4" x14ac:dyDescent="0.3">
      <c r="A15" s="76"/>
      <c r="B15" s="181" t="s">
        <v>56</v>
      </c>
      <c r="C15" s="181"/>
      <c r="D15" s="181"/>
      <c r="E15" s="77" t="s">
        <v>40</v>
      </c>
      <c r="F15" s="78" t="s">
        <v>57</v>
      </c>
      <c r="G15" s="76"/>
      <c r="H15" s="78"/>
      <c r="I15" s="78"/>
      <c r="J15" s="181" t="s">
        <v>58</v>
      </c>
      <c r="K15" s="181"/>
      <c r="L15" s="181"/>
      <c r="M15" s="77" t="s">
        <v>40</v>
      </c>
      <c r="N15" s="181" t="s">
        <v>57</v>
      </c>
      <c r="O15" s="181"/>
      <c r="P15" s="78"/>
      <c r="W15" s="10"/>
      <c r="X15"/>
      <c r="Y15"/>
      <c r="Z15"/>
      <c r="AA15"/>
      <c r="AB15"/>
    </row>
    <row r="16" spans="1:31" ht="19.95" customHeight="1" x14ac:dyDescent="0.3">
      <c r="A16" s="63"/>
      <c r="B16" s="182" t="s">
        <v>43</v>
      </c>
      <c r="C16" s="182"/>
      <c r="D16" s="183">
        <f>L10</f>
        <v>5600</v>
      </c>
      <c r="E16" s="183"/>
      <c r="F16" s="79"/>
      <c r="G16" s="79"/>
      <c r="H16" s="63"/>
      <c r="I16" s="63"/>
      <c r="J16" s="182" t="s">
        <v>55</v>
      </c>
      <c r="K16" s="182"/>
      <c r="L16" s="183">
        <f>B8</f>
        <v>5090.9090909090901</v>
      </c>
      <c r="M16" s="183"/>
      <c r="N16" s="63"/>
      <c r="O16" s="63"/>
      <c r="P16" s="63"/>
      <c r="W16" s="9"/>
      <c r="X16"/>
      <c r="Y16"/>
      <c r="Z16"/>
      <c r="AA16"/>
      <c r="AB16"/>
    </row>
    <row r="17" spans="1:28" ht="19.95" customHeight="1" x14ac:dyDescent="0.3">
      <c r="A17" s="63"/>
      <c r="B17" s="80"/>
      <c r="C17" s="80"/>
      <c r="D17" s="81"/>
      <c r="E17" s="81"/>
      <c r="F17" s="79"/>
      <c r="G17" s="79"/>
      <c r="H17" s="63"/>
      <c r="I17" s="63"/>
      <c r="J17" s="182" t="str">
        <f>IF(G4=20,"191.20.XXX",IF(G4=10,"191.10.XXX",IF(G4=1,"191.01.XXX",IF(G4=0,"191.00.XXX",""))))</f>
        <v>191.20.XXX</v>
      </c>
      <c r="K17" s="182"/>
      <c r="L17" s="183">
        <f>G8</f>
        <v>1018.1818181818179</v>
      </c>
      <c r="M17" s="183"/>
      <c r="N17" s="63"/>
      <c r="O17" s="63"/>
      <c r="P17" s="63"/>
      <c r="X17"/>
      <c r="Y17"/>
      <c r="Z17"/>
      <c r="AA17"/>
      <c r="AB17"/>
    </row>
    <row r="18" spans="1:28" ht="19.95" customHeight="1" x14ac:dyDescent="0.3">
      <c r="A18" s="63"/>
      <c r="B18" s="63"/>
      <c r="C18" s="63"/>
      <c r="D18" s="63"/>
      <c r="E18" s="182" t="str">
        <f>IF(G4=20,"600.20.XXX",IF(G4=10,"600.10.XXX",IF(G4=1,"600.01.XXX",IF(G4=0,"600.00.XXX",""))))</f>
        <v>600.20.XXX</v>
      </c>
      <c r="F18" s="182"/>
      <c r="G18" s="183">
        <f>B8</f>
        <v>5090.9090909090901</v>
      </c>
      <c r="H18" s="184"/>
      <c r="I18" s="82"/>
      <c r="J18" s="83"/>
      <c r="K18" s="80"/>
      <c r="L18" s="182" t="s">
        <v>45</v>
      </c>
      <c r="M18" s="182"/>
      <c r="N18" s="183">
        <f>B10</f>
        <v>509.09090909090895</v>
      </c>
      <c r="O18" s="184"/>
      <c r="P18" s="63"/>
      <c r="X18"/>
      <c r="Y18"/>
      <c r="Z18"/>
      <c r="AA18"/>
      <c r="AB18"/>
    </row>
    <row r="19" spans="1:28" ht="19.95" customHeight="1" x14ac:dyDescent="0.3">
      <c r="A19" s="63"/>
      <c r="B19" s="63"/>
      <c r="C19" s="63"/>
      <c r="D19" s="63"/>
      <c r="E19" s="182" t="str">
        <f>IF(G4=20,"391.20.XXX",IF(G4=10,"391.10.XXX",IF(G4=1,"391.01.XXX",IF(G4=0,"391.00.XXX",""))))</f>
        <v>391.20.XXX</v>
      </c>
      <c r="F19" s="182"/>
      <c r="G19" s="183">
        <f>G10</f>
        <v>509.09090909090895</v>
      </c>
      <c r="H19" s="184"/>
      <c r="I19" s="82"/>
      <c r="J19" s="83"/>
      <c r="K19" s="80"/>
      <c r="L19" s="182" t="s">
        <v>50</v>
      </c>
      <c r="M19" s="182"/>
      <c r="N19" s="183">
        <f>L10</f>
        <v>5600</v>
      </c>
      <c r="O19" s="184"/>
      <c r="P19" s="63"/>
      <c r="X19"/>
      <c r="Y19"/>
      <c r="Z19"/>
      <c r="AA19"/>
    </row>
    <row r="20" spans="1:28" s="9" customFormat="1" x14ac:dyDescent="0.3">
      <c r="A20" s="76"/>
      <c r="B20" s="181" t="s">
        <v>56</v>
      </c>
      <c r="C20" s="181"/>
      <c r="D20" s="181"/>
      <c r="E20" s="77" t="s">
        <v>40</v>
      </c>
      <c r="F20" s="78" t="s">
        <v>57</v>
      </c>
      <c r="G20" s="76"/>
      <c r="H20" s="78"/>
      <c r="I20" s="78"/>
      <c r="J20" s="181" t="s">
        <v>58</v>
      </c>
      <c r="K20" s="181"/>
      <c r="L20" s="181"/>
      <c r="M20" s="77" t="s">
        <v>40</v>
      </c>
      <c r="N20" s="181" t="s">
        <v>57</v>
      </c>
      <c r="O20" s="181"/>
      <c r="P20" s="76"/>
      <c r="W20" s="2"/>
      <c r="X20" s="2"/>
      <c r="Y20" s="2"/>
      <c r="Z20" s="2"/>
      <c r="AA20" s="2"/>
    </row>
    <row r="21" spans="1:28" ht="17.399999999999999" customHeight="1" x14ac:dyDescent="0.25">
      <c r="A21" s="63"/>
      <c r="B21" s="63"/>
      <c r="C21" s="63"/>
      <c r="D21" s="63"/>
      <c r="E21" s="6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63"/>
      <c r="W21" s="9"/>
      <c r="X21" s="9"/>
      <c r="Y21" s="9"/>
      <c r="Z21" s="9"/>
      <c r="AA21" s="9"/>
    </row>
    <row r="22" spans="1:28" ht="16.2" customHeight="1" x14ac:dyDescent="0.25">
      <c r="A22" s="63"/>
      <c r="B22" s="185" t="s">
        <v>47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63"/>
    </row>
    <row r="23" spans="1:28" s="10" customFormat="1" ht="15" customHeight="1" x14ac:dyDescent="0.2">
      <c r="A23" s="73"/>
      <c r="B23" s="180" t="s">
        <v>48</v>
      </c>
      <c r="C23" s="180"/>
      <c r="D23" s="180"/>
      <c r="E23" s="180"/>
      <c r="F23" s="180"/>
      <c r="G23" s="180"/>
      <c r="H23" s="74"/>
      <c r="I23" s="74"/>
      <c r="J23" s="180" t="s">
        <v>49</v>
      </c>
      <c r="K23" s="180"/>
      <c r="L23" s="180"/>
      <c r="M23" s="180"/>
      <c r="N23" s="180"/>
      <c r="O23" s="75"/>
      <c r="P23" s="73"/>
      <c r="W23" s="2"/>
      <c r="X23" s="2"/>
      <c r="Y23" s="2"/>
      <c r="Z23" s="2"/>
      <c r="AA23" s="2"/>
    </row>
    <row r="24" spans="1:28" s="9" customFormat="1" x14ac:dyDescent="0.3">
      <c r="A24" s="76"/>
      <c r="B24" s="181" t="s">
        <v>56</v>
      </c>
      <c r="C24" s="181"/>
      <c r="D24" s="181"/>
      <c r="E24" s="77" t="s">
        <v>40</v>
      </c>
      <c r="F24" s="78" t="s">
        <v>57</v>
      </c>
      <c r="G24" s="76"/>
      <c r="H24" s="78"/>
      <c r="I24" s="78"/>
      <c r="J24" s="181" t="s">
        <v>58</v>
      </c>
      <c r="K24" s="181"/>
      <c r="L24" s="181"/>
      <c r="M24" s="77" t="s">
        <v>40</v>
      </c>
      <c r="N24" s="181" t="s">
        <v>57</v>
      </c>
      <c r="O24" s="181"/>
      <c r="P24" s="78"/>
      <c r="W24" s="10"/>
      <c r="X24" s="10"/>
      <c r="Y24" s="10"/>
      <c r="Z24" s="10"/>
      <c r="AA24" s="10"/>
    </row>
    <row r="25" spans="1:28" ht="19.95" customHeight="1" x14ac:dyDescent="0.3">
      <c r="A25" s="63"/>
      <c r="B25" s="182" t="s">
        <v>51</v>
      </c>
      <c r="C25" s="182"/>
      <c r="D25" s="183">
        <f>L10</f>
        <v>5600</v>
      </c>
      <c r="E25" s="183"/>
      <c r="F25" s="79"/>
      <c r="G25" s="79"/>
      <c r="H25" s="63"/>
      <c r="I25" s="63"/>
      <c r="J25" s="182" t="s">
        <v>52</v>
      </c>
      <c r="K25" s="182"/>
      <c r="L25" s="183">
        <f>B8</f>
        <v>5090.9090909090901</v>
      </c>
      <c r="M25" s="183"/>
      <c r="N25" s="63"/>
      <c r="O25" s="63"/>
      <c r="P25" s="63"/>
      <c r="W25" s="9"/>
      <c r="X25" s="9"/>
      <c r="Y25" s="9"/>
      <c r="Z25" s="9"/>
      <c r="AA25" s="9"/>
    </row>
    <row r="26" spans="1:28" ht="19.95" customHeight="1" x14ac:dyDescent="0.3">
      <c r="A26" s="63"/>
      <c r="B26" s="80"/>
      <c r="C26" s="80"/>
      <c r="D26" s="81"/>
      <c r="E26" s="182" t="s">
        <v>97</v>
      </c>
      <c r="F26" s="182"/>
      <c r="G26" s="183">
        <f>B8</f>
        <v>5090.9090909090901</v>
      </c>
      <c r="H26" s="184"/>
      <c r="I26" s="63"/>
      <c r="J26" s="182" t="s">
        <v>53</v>
      </c>
      <c r="K26" s="182"/>
      <c r="L26" s="183">
        <f>G10</f>
        <v>509.09090909090895</v>
      </c>
      <c r="M26" s="183"/>
      <c r="N26" s="63"/>
      <c r="O26" s="63"/>
      <c r="P26" s="63"/>
    </row>
    <row r="27" spans="1:28" ht="19.95" customHeight="1" x14ac:dyDescent="0.3">
      <c r="A27" s="63"/>
      <c r="B27" s="63"/>
      <c r="C27" s="63"/>
      <c r="D27" s="63"/>
      <c r="E27" s="182" t="str">
        <f>IF(G4=20,"391.20.XXX",IF(G4=10,"391.10.XXX",IF(G4=1,"391.01.XXX",IF(G4=0,"391.00.XXX",""))))</f>
        <v>391.20.XXX</v>
      </c>
      <c r="F27" s="182"/>
      <c r="G27" s="183">
        <f>G10</f>
        <v>509.09090909090895</v>
      </c>
      <c r="H27" s="184"/>
      <c r="I27" s="82"/>
      <c r="J27" s="83"/>
      <c r="K27" s="80"/>
      <c r="L27" s="182" t="s">
        <v>54</v>
      </c>
      <c r="M27" s="182"/>
      <c r="N27" s="183">
        <f>L10</f>
        <v>5600</v>
      </c>
      <c r="O27" s="184"/>
      <c r="P27" s="63"/>
    </row>
    <row r="28" spans="1:28" s="9" customFormat="1" x14ac:dyDescent="0.3">
      <c r="A28" s="76"/>
      <c r="B28" s="181" t="s">
        <v>56</v>
      </c>
      <c r="C28" s="181"/>
      <c r="D28" s="181"/>
      <c r="E28" s="77" t="s">
        <v>40</v>
      </c>
      <c r="F28" s="78" t="s">
        <v>57</v>
      </c>
      <c r="G28" s="76"/>
      <c r="H28" s="78"/>
      <c r="I28" s="78"/>
      <c r="J28" s="181" t="s">
        <v>58</v>
      </c>
      <c r="K28" s="181"/>
      <c r="L28" s="181"/>
      <c r="M28" s="77" t="s">
        <v>40</v>
      </c>
      <c r="N28" s="181" t="s">
        <v>57</v>
      </c>
      <c r="O28" s="181"/>
      <c r="P28" s="76"/>
      <c r="W28" s="2"/>
      <c r="X28" s="2"/>
      <c r="Y28" s="2"/>
      <c r="Z28" s="2"/>
      <c r="AA28" s="2"/>
    </row>
    <row r="29" spans="1:28" s="9" customFormat="1" x14ac:dyDescent="0.3">
      <c r="A29" s="76"/>
      <c r="B29" s="75" t="s">
        <v>94</v>
      </c>
      <c r="C29" s="75"/>
      <c r="D29" s="75"/>
      <c r="E29" s="75"/>
      <c r="F29" s="75"/>
      <c r="G29" s="75"/>
      <c r="H29" s="78"/>
      <c r="I29" s="78"/>
      <c r="J29" s="85"/>
      <c r="K29" s="85"/>
      <c r="L29" s="85"/>
      <c r="M29" s="77"/>
      <c r="N29" s="85"/>
      <c r="O29" s="85"/>
      <c r="P29" s="76"/>
    </row>
    <row r="30" spans="1:28" s="9" customFormat="1" x14ac:dyDescent="0.3">
      <c r="A30" s="76"/>
      <c r="B30" s="186" t="s">
        <v>96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76"/>
    </row>
    <row r="31" spans="1:28" s="9" customFormat="1" x14ac:dyDescent="0.3">
      <c r="A31" s="76"/>
      <c r="B31" s="86" t="s">
        <v>95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76"/>
    </row>
    <row r="32" spans="1:28" ht="10.8" customHeight="1" x14ac:dyDescent="0.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W32" s="9"/>
      <c r="X32" s="9"/>
      <c r="Y32" s="9"/>
      <c r="Z32" s="9"/>
      <c r="AA32" s="9"/>
    </row>
    <row r="33" spans="1:16" ht="22.2" customHeight="1" x14ac:dyDescent="0.3">
      <c r="A33" s="63"/>
      <c r="B33" s="174" t="s">
        <v>20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63"/>
    </row>
    <row r="34" spans="1:16" ht="25.8" customHeight="1" x14ac:dyDescent="0.25">
      <c r="A34" s="63"/>
      <c r="B34" s="187" t="s">
        <v>7</v>
      </c>
      <c r="C34" s="187"/>
      <c r="D34" s="187"/>
      <c r="E34" s="187"/>
      <c r="F34" s="187"/>
      <c r="G34" s="187" t="s">
        <v>1</v>
      </c>
      <c r="H34" s="187"/>
      <c r="I34" s="188" t="s">
        <v>62</v>
      </c>
      <c r="J34" s="188"/>
      <c r="K34" s="187" t="s">
        <v>8</v>
      </c>
      <c r="L34" s="187"/>
      <c r="M34" s="187" t="s">
        <v>9</v>
      </c>
      <c r="N34" s="187"/>
      <c r="O34" s="187"/>
      <c r="P34" s="63"/>
    </row>
    <row r="35" spans="1:16" ht="24.6" customHeight="1" x14ac:dyDescent="0.3">
      <c r="A35" s="63"/>
      <c r="B35" s="153">
        <f>B8</f>
        <v>5090.9090909090901</v>
      </c>
      <c r="C35" s="154"/>
      <c r="D35" s="154"/>
      <c r="E35" s="154"/>
      <c r="F35" s="154"/>
      <c r="G35" s="155">
        <f>G4</f>
        <v>20</v>
      </c>
      <c r="H35" s="154"/>
      <c r="I35" s="154">
        <f>VLOOKUP(B6,DATA,11,FALSE)</f>
        <v>627</v>
      </c>
      <c r="J35" s="154"/>
      <c r="K35" s="156">
        <f>N6</f>
        <v>0.5</v>
      </c>
      <c r="L35" s="156"/>
      <c r="M35" s="153">
        <f>G10</f>
        <v>509.09090909090895</v>
      </c>
      <c r="N35" s="154"/>
      <c r="O35" s="154"/>
      <c r="P35" s="63"/>
    </row>
    <row r="36" spans="1:16" ht="25.2" customHeight="1" x14ac:dyDescent="0.2">
      <c r="A36" s="63"/>
      <c r="B36" s="189" t="s">
        <v>15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63"/>
    </row>
    <row r="37" spans="1:16" ht="14.4" customHeight="1" x14ac:dyDescent="0.3">
      <c r="A37" s="63"/>
      <c r="B37" s="190" t="s">
        <v>10</v>
      </c>
      <c r="C37" s="190"/>
      <c r="D37" s="190"/>
      <c r="E37" s="190"/>
      <c r="F37" s="190"/>
      <c r="G37" s="190" t="s">
        <v>11</v>
      </c>
      <c r="H37" s="190"/>
      <c r="I37" s="190" t="s">
        <v>12</v>
      </c>
      <c r="J37" s="190"/>
      <c r="K37" s="190" t="s">
        <v>13</v>
      </c>
      <c r="L37" s="190"/>
      <c r="M37" s="190" t="s">
        <v>14</v>
      </c>
      <c r="N37" s="190"/>
      <c r="O37" s="190"/>
      <c r="P37" s="63"/>
    </row>
    <row r="38" spans="1:16" ht="49.2" customHeight="1" x14ac:dyDescent="0.3">
      <c r="A38" s="63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63"/>
    </row>
    <row r="39" spans="1:16" ht="25.2" customHeight="1" x14ac:dyDescent="0.3">
      <c r="A39" s="63"/>
      <c r="B39" s="153">
        <f>B8</f>
        <v>5090.9090909090901</v>
      </c>
      <c r="C39" s="154"/>
      <c r="D39" s="154"/>
      <c r="E39" s="154"/>
      <c r="F39" s="154"/>
      <c r="G39" s="155">
        <f>G4</f>
        <v>20</v>
      </c>
      <c r="H39" s="154"/>
      <c r="I39" s="153">
        <f>G8</f>
        <v>1018.1818181818179</v>
      </c>
      <c r="J39" s="154"/>
      <c r="K39" s="156">
        <f>K35</f>
        <v>0.5</v>
      </c>
      <c r="L39" s="156"/>
      <c r="M39" s="153">
        <f>B10</f>
        <v>509.09090909090895</v>
      </c>
      <c r="N39" s="154"/>
      <c r="O39" s="154"/>
      <c r="P39" s="63"/>
    </row>
    <row r="40" spans="1:16" x14ac:dyDescent="0.3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ht="23.4" customHeight="1" x14ac:dyDescent="0.3">
      <c r="A41" s="63"/>
      <c r="B41" s="174" t="s">
        <v>98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63"/>
    </row>
    <row r="42" spans="1:16" ht="22.2" customHeight="1" x14ac:dyDescent="0.3">
      <c r="A42" s="63"/>
      <c r="B42" s="191" t="s">
        <v>19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63"/>
    </row>
    <row r="43" spans="1:16" x14ac:dyDescent="0.3">
      <c r="A43" s="63"/>
      <c r="B43" s="193" t="s">
        <v>7</v>
      </c>
      <c r="C43" s="193"/>
      <c r="D43" s="193"/>
      <c r="E43" s="193"/>
      <c r="F43" s="193"/>
      <c r="G43" s="193" t="s">
        <v>1</v>
      </c>
      <c r="H43" s="193"/>
      <c r="I43" s="193" t="s">
        <v>16</v>
      </c>
      <c r="J43" s="193"/>
      <c r="K43" s="193" t="s">
        <v>8</v>
      </c>
      <c r="L43" s="193"/>
      <c r="M43" s="193" t="s">
        <v>9</v>
      </c>
      <c r="N43" s="193"/>
      <c r="O43" s="193"/>
      <c r="P43" s="63"/>
    </row>
    <row r="44" spans="1:16" ht="23.4" customHeight="1" x14ac:dyDescent="0.3">
      <c r="A44" s="63"/>
      <c r="B44" s="153">
        <f>B8</f>
        <v>5090.9090909090901</v>
      </c>
      <c r="C44" s="154"/>
      <c r="D44" s="154"/>
      <c r="E44" s="154"/>
      <c r="F44" s="154"/>
      <c r="G44" s="155">
        <f>G4</f>
        <v>20</v>
      </c>
      <c r="H44" s="154"/>
      <c r="I44" s="154">
        <f>VLOOKUP(B6,DATA,10,FALSE)</f>
        <v>0.5</v>
      </c>
      <c r="J44" s="154"/>
      <c r="K44" s="156">
        <f>K39</f>
        <v>0.5</v>
      </c>
      <c r="L44" s="156"/>
      <c r="M44" s="153">
        <f>B10</f>
        <v>509.09090909090895</v>
      </c>
      <c r="N44" s="154"/>
      <c r="O44" s="154"/>
      <c r="P44" s="63"/>
    </row>
    <row r="45" spans="1:16" x14ac:dyDescent="0.3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1:16" ht="72" customHeight="1" x14ac:dyDescent="0.3">
      <c r="A46" s="12" t="s">
        <v>100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50" spans="1:1" x14ac:dyDescent="0.3">
      <c r="A50" s="8"/>
    </row>
  </sheetData>
  <sheetProtection algorithmName="SHA-512" hashValue="PAnpu60Fk3sYq90fGPfjcjY2hj6RnqktunS1A8tGBddpuDa3Btg84/2TKUcXnEZV3/XjfHmQpcnr+dbiA2dLbA==" saltValue="AzlnHfUQU/Dz0pMVWPoglw==" spinCount="100000" sheet="1" objects="1" scenarios="1"/>
  <mergeCells count="95">
    <mergeCell ref="B44:F44"/>
    <mergeCell ref="G44:H44"/>
    <mergeCell ref="I44:J44"/>
    <mergeCell ref="K44:L44"/>
    <mergeCell ref="M44:O44"/>
    <mergeCell ref="B42:O42"/>
    <mergeCell ref="B43:F43"/>
    <mergeCell ref="G43:H43"/>
    <mergeCell ref="I43:J43"/>
    <mergeCell ref="K43:L43"/>
    <mergeCell ref="M43:O43"/>
    <mergeCell ref="B41:O41"/>
    <mergeCell ref="B36:O36"/>
    <mergeCell ref="B37:F38"/>
    <mergeCell ref="G37:H38"/>
    <mergeCell ref="I37:J38"/>
    <mergeCell ref="K37:L38"/>
    <mergeCell ref="M37:O38"/>
    <mergeCell ref="B39:F39"/>
    <mergeCell ref="G39:H39"/>
    <mergeCell ref="I39:J39"/>
    <mergeCell ref="K39:L39"/>
    <mergeCell ref="M39:O39"/>
    <mergeCell ref="B34:F34"/>
    <mergeCell ref="G34:H34"/>
    <mergeCell ref="I34:J34"/>
    <mergeCell ref="K34:L34"/>
    <mergeCell ref="M34:O34"/>
    <mergeCell ref="B35:F35"/>
    <mergeCell ref="G35:H35"/>
    <mergeCell ref="I35:J35"/>
    <mergeCell ref="K35:L35"/>
    <mergeCell ref="M35:O35"/>
    <mergeCell ref="B33:O33"/>
    <mergeCell ref="E26:F26"/>
    <mergeCell ref="G26:H26"/>
    <mergeCell ref="J26:K26"/>
    <mergeCell ref="L26:M26"/>
    <mergeCell ref="E27:F27"/>
    <mergeCell ref="G27:H27"/>
    <mergeCell ref="L27:M27"/>
    <mergeCell ref="N27:O27"/>
    <mergeCell ref="B28:D28"/>
    <mergeCell ref="J28:L28"/>
    <mergeCell ref="N28:O28"/>
    <mergeCell ref="B30:O30"/>
    <mergeCell ref="B24:D24"/>
    <mergeCell ref="J24:L24"/>
    <mergeCell ref="N24:O24"/>
    <mergeCell ref="B25:C25"/>
    <mergeCell ref="D25:E25"/>
    <mergeCell ref="J25:K25"/>
    <mergeCell ref="L25:M25"/>
    <mergeCell ref="B20:D20"/>
    <mergeCell ref="J20:L20"/>
    <mergeCell ref="N20:O20"/>
    <mergeCell ref="B22:O22"/>
    <mergeCell ref="B23:G23"/>
    <mergeCell ref="J23:N23"/>
    <mergeCell ref="E18:F18"/>
    <mergeCell ref="G18:H18"/>
    <mergeCell ref="L18:M18"/>
    <mergeCell ref="N18:O18"/>
    <mergeCell ref="E19:F19"/>
    <mergeCell ref="G19:H19"/>
    <mergeCell ref="L19:M19"/>
    <mergeCell ref="N19:O19"/>
    <mergeCell ref="B16:C16"/>
    <mergeCell ref="D16:E16"/>
    <mergeCell ref="J16:K16"/>
    <mergeCell ref="L16:M16"/>
    <mergeCell ref="J17:K17"/>
    <mergeCell ref="L17:M17"/>
    <mergeCell ref="B12:O12"/>
    <mergeCell ref="B13:O13"/>
    <mergeCell ref="B14:E14"/>
    <mergeCell ref="J14:M14"/>
    <mergeCell ref="B15:D15"/>
    <mergeCell ref="J15:L15"/>
    <mergeCell ref="N15:O15"/>
    <mergeCell ref="B10:E10"/>
    <mergeCell ref="G10:J10"/>
    <mergeCell ref="L10:O10"/>
    <mergeCell ref="B8:E8"/>
    <mergeCell ref="G8:J8"/>
    <mergeCell ref="L8:O8"/>
    <mergeCell ref="W1:X2"/>
    <mergeCell ref="Y1:Y2"/>
    <mergeCell ref="B6:M6"/>
    <mergeCell ref="N6:O6"/>
    <mergeCell ref="B2:O2"/>
    <mergeCell ref="B4:E4"/>
    <mergeCell ref="G4:J4"/>
    <mergeCell ref="L4:O4"/>
    <mergeCell ref="N5:O5"/>
  </mergeCells>
  <dataValidations count="4">
    <dataValidation type="list" allowBlank="1" showInputMessage="1" showErrorMessage="1" sqref="B6:M6" xr:uid="{209BD088-50D4-44E9-B2CE-23949517912D}">
      <formula1>INDIRECT("Açıklamalar!A7:A38")</formula1>
    </dataValidation>
    <dataValidation type="list" allowBlank="1" showInputMessage="1" showErrorMessage="1" sqref="F4" xr:uid="{9B9815E4-2617-4493-8A35-02DEAC01B1B7}">
      <formula1>"KDV Dahil,KDV Hariç"</formula1>
    </dataValidation>
    <dataValidation type="decimal" allowBlank="1" showInputMessage="1" showErrorMessage="1" error="Belirtilen Tutara Tevkifat Uygulanmayacaktır !!!" sqref="L4:O4" xr:uid="{EB1F512A-8D1E-45A7-BC27-2AC273A46BD4}">
      <formula1>Y1</formula1>
      <formula2>1000000000000</formula2>
    </dataValidation>
    <dataValidation type="list" allowBlank="1" showInputMessage="1" showErrorMessage="1" sqref="G4:J4" xr:uid="{CC44E2DC-2B6C-40C2-9A34-3CAF4ACB190D}">
      <formula1>"20,10,1,0"</formula1>
    </dataValidation>
  </dataValidations>
  <hyperlinks>
    <hyperlink ref="A46:P46" r:id="rId1" display="http://www.karzarar.org" xr:uid="{E7EE03E8-4F78-4FFF-B926-5AB38BA40DBA}"/>
  </hyperlinks>
  <pageMargins left="0.7" right="0.7" top="0.75" bottom="0.75" header="0.3" footer="0.3"/>
  <pageSetup paperSize="9" scale="73" orientation="portrait" verticalDpi="30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A1F9-C52D-4BF3-B284-6041B45C7449}">
  <sheetPr codeName="Sayfa2">
    <tabColor rgb="FF002060"/>
  </sheetPr>
  <dimension ref="A1:M58"/>
  <sheetViews>
    <sheetView showGridLines="0" tabSelected="1" topLeftCell="A39" workbookViewId="0">
      <selection activeCell="A57" sqref="A57:L58"/>
    </sheetView>
  </sheetViews>
  <sheetFormatPr defaultColWidth="0" defaultRowHeight="14.4" zeroHeight="1" x14ac:dyDescent="0.3"/>
  <cols>
    <col min="1" max="1" width="4.88671875" customWidth="1"/>
    <col min="2" max="2" width="6.21875" customWidth="1"/>
    <col min="3" max="3" width="5.6640625" style="1" customWidth="1"/>
    <col min="4" max="4" width="23" style="1" customWidth="1"/>
    <col min="5" max="6" width="5.44140625" style="1" customWidth="1"/>
    <col min="7" max="7" width="9.109375" style="1" customWidth="1"/>
    <col min="8" max="8" width="23.6640625" style="1" customWidth="1"/>
    <col min="9" max="9" width="5.33203125" style="1" customWidth="1"/>
    <col min="10" max="10" width="7.6640625" style="1" customWidth="1"/>
    <col min="11" max="11" width="7.33203125" style="1" customWidth="1"/>
    <col min="12" max="12" width="6.6640625" style="1" customWidth="1"/>
    <col min="13" max="13" width="0.77734375" customWidth="1"/>
    <col min="14" max="16384" width="8.88671875" hidden="1"/>
  </cols>
  <sheetData>
    <row r="1" spans="1:12" s="1" customFormat="1" x14ac:dyDescent="0.3">
      <c r="A1" s="95" t="s">
        <v>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s="1" customFormat="1" x14ac:dyDescent="0.3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2" s="1" customFormat="1" ht="39" customHeight="1" x14ac:dyDescent="0.3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2" s="1" customFormat="1" ht="39" customHeigh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2" s="1" customForma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1:12" s="1" customFormat="1" ht="15" customHeight="1" x14ac:dyDescent="0.25">
      <c r="A6" s="242" t="s">
        <v>22</v>
      </c>
      <c r="B6" s="243"/>
      <c r="C6" s="243"/>
      <c r="D6" s="243"/>
      <c r="E6" s="243"/>
      <c r="F6" s="243"/>
      <c r="G6" s="243"/>
      <c r="H6" s="243"/>
      <c r="I6" s="244"/>
      <c r="J6" s="120" t="s">
        <v>39</v>
      </c>
      <c r="K6" s="120" t="s">
        <v>37</v>
      </c>
      <c r="L6" s="121" t="s">
        <v>38</v>
      </c>
    </row>
    <row r="7" spans="1:12" s="1" customFormat="1" ht="15" customHeight="1" x14ac:dyDescent="0.25">
      <c r="A7" s="226" t="s">
        <v>63</v>
      </c>
      <c r="B7" s="227"/>
      <c r="C7" s="227"/>
      <c r="D7" s="227"/>
      <c r="E7" s="227"/>
      <c r="F7" s="227"/>
      <c r="G7" s="227"/>
      <c r="H7" s="227"/>
      <c r="I7" s="228"/>
      <c r="J7" s="109">
        <v>0.4</v>
      </c>
      <c r="K7" s="110">
        <v>601</v>
      </c>
      <c r="L7" s="111">
        <v>201</v>
      </c>
    </row>
    <row r="8" spans="1:12" s="1" customFormat="1" ht="15" customHeight="1" x14ac:dyDescent="0.25">
      <c r="A8" s="226" t="s">
        <v>64</v>
      </c>
      <c r="B8" s="227"/>
      <c r="C8" s="227"/>
      <c r="D8" s="227"/>
      <c r="E8" s="227"/>
      <c r="F8" s="227"/>
      <c r="G8" s="227"/>
      <c r="H8" s="227"/>
      <c r="I8" s="228"/>
      <c r="J8" s="109">
        <v>0.9</v>
      </c>
      <c r="K8" s="110">
        <v>602</v>
      </c>
      <c r="L8" s="111">
        <v>202</v>
      </c>
    </row>
    <row r="9" spans="1:12" s="1" customFormat="1" ht="15" customHeight="1" x14ac:dyDescent="0.25">
      <c r="A9" s="226" t="s">
        <v>65</v>
      </c>
      <c r="B9" s="227"/>
      <c r="C9" s="227"/>
      <c r="D9" s="227"/>
      <c r="E9" s="227"/>
      <c r="F9" s="227"/>
      <c r="G9" s="227"/>
      <c r="H9" s="227"/>
      <c r="I9" s="228"/>
      <c r="J9" s="109">
        <v>0.7</v>
      </c>
      <c r="K9" s="110">
        <v>603</v>
      </c>
      <c r="L9" s="111">
        <v>203</v>
      </c>
    </row>
    <row r="10" spans="1:12" s="1" customFormat="1" ht="15" customHeight="1" x14ac:dyDescent="0.25">
      <c r="A10" s="226" t="s">
        <v>66</v>
      </c>
      <c r="B10" s="227"/>
      <c r="C10" s="227"/>
      <c r="D10" s="227"/>
      <c r="E10" s="227"/>
      <c r="F10" s="227"/>
      <c r="G10" s="227"/>
      <c r="H10" s="227"/>
      <c r="I10" s="228"/>
      <c r="J10" s="109">
        <v>0.5</v>
      </c>
      <c r="K10" s="110">
        <v>604</v>
      </c>
      <c r="L10" s="111">
        <v>204</v>
      </c>
    </row>
    <row r="11" spans="1:12" s="1" customFormat="1" ht="15" customHeight="1" x14ac:dyDescent="0.25">
      <c r="A11" s="226" t="s">
        <v>67</v>
      </c>
      <c r="B11" s="227"/>
      <c r="C11" s="227"/>
      <c r="D11" s="227"/>
      <c r="E11" s="227"/>
      <c r="F11" s="227"/>
      <c r="G11" s="227"/>
      <c r="H11" s="227"/>
      <c r="I11" s="228"/>
      <c r="J11" s="109">
        <v>0.5</v>
      </c>
      <c r="K11" s="110">
        <v>605</v>
      </c>
      <c r="L11" s="111">
        <v>205</v>
      </c>
    </row>
    <row r="12" spans="1:12" s="1" customFormat="1" ht="15" customHeight="1" x14ac:dyDescent="0.25">
      <c r="A12" s="226" t="s">
        <v>68</v>
      </c>
      <c r="B12" s="227"/>
      <c r="C12" s="227"/>
      <c r="D12" s="227"/>
      <c r="E12" s="227"/>
      <c r="F12" s="227"/>
      <c r="G12" s="227"/>
      <c r="H12" s="227"/>
      <c r="I12" s="228"/>
      <c r="J12" s="109">
        <v>0.9</v>
      </c>
      <c r="K12" s="110">
        <v>606</v>
      </c>
      <c r="L12" s="111">
        <v>206</v>
      </c>
    </row>
    <row r="13" spans="1:12" s="1" customFormat="1" ht="15" customHeight="1" x14ac:dyDescent="0.25">
      <c r="A13" s="226" t="s">
        <v>69</v>
      </c>
      <c r="B13" s="227"/>
      <c r="C13" s="227"/>
      <c r="D13" s="227"/>
      <c r="E13" s="227"/>
      <c r="F13" s="227"/>
      <c r="G13" s="227"/>
      <c r="H13" s="227"/>
      <c r="I13" s="228"/>
      <c r="J13" s="109">
        <v>0.9</v>
      </c>
      <c r="K13" s="110">
        <v>607</v>
      </c>
      <c r="L13" s="111">
        <v>207</v>
      </c>
    </row>
    <row r="14" spans="1:12" s="1" customFormat="1" ht="15" customHeight="1" x14ac:dyDescent="0.25">
      <c r="A14" s="226" t="s">
        <v>70</v>
      </c>
      <c r="B14" s="227"/>
      <c r="C14" s="227"/>
      <c r="D14" s="227"/>
      <c r="E14" s="227"/>
      <c r="F14" s="227"/>
      <c r="G14" s="227"/>
      <c r="H14" s="227"/>
      <c r="I14" s="228"/>
      <c r="J14" s="109">
        <v>0.9</v>
      </c>
      <c r="K14" s="110">
        <v>608</v>
      </c>
      <c r="L14" s="111">
        <v>208</v>
      </c>
    </row>
    <row r="15" spans="1:12" s="1" customFormat="1" ht="15" customHeight="1" x14ac:dyDescent="0.25">
      <c r="A15" s="226" t="s">
        <v>71</v>
      </c>
      <c r="B15" s="227"/>
      <c r="C15" s="227"/>
      <c r="D15" s="227"/>
      <c r="E15" s="227"/>
      <c r="F15" s="227"/>
      <c r="G15" s="227"/>
      <c r="H15" s="227"/>
      <c r="I15" s="228"/>
      <c r="J15" s="109">
        <v>0.7</v>
      </c>
      <c r="K15" s="110">
        <v>609</v>
      </c>
      <c r="L15" s="111">
        <v>209</v>
      </c>
    </row>
    <row r="16" spans="1:12" s="1" customFormat="1" ht="15" customHeight="1" x14ac:dyDescent="0.25">
      <c r="A16" s="226" t="s">
        <v>72</v>
      </c>
      <c r="B16" s="227"/>
      <c r="C16" s="227"/>
      <c r="D16" s="227"/>
      <c r="E16" s="227"/>
      <c r="F16" s="227"/>
      <c r="G16" s="227"/>
      <c r="H16" s="227"/>
      <c r="I16" s="228"/>
      <c r="J16" s="109">
        <v>0.9</v>
      </c>
      <c r="K16" s="110">
        <v>610</v>
      </c>
      <c r="L16" s="111">
        <v>210</v>
      </c>
    </row>
    <row r="17" spans="1:12" s="1" customFormat="1" ht="15" customHeight="1" x14ac:dyDescent="0.25">
      <c r="A17" s="226" t="s">
        <v>73</v>
      </c>
      <c r="B17" s="227"/>
      <c r="C17" s="227"/>
      <c r="D17" s="227"/>
      <c r="E17" s="227"/>
      <c r="F17" s="227"/>
      <c r="G17" s="227"/>
      <c r="H17" s="227"/>
      <c r="I17" s="228"/>
      <c r="J17" s="109">
        <v>0.9</v>
      </c>
      <c r="K17" s="110">
        <v>611</v>
      </c>
      <c r="L17" s="111">
        <v>211</v>
      </c>
    </row>
    <row r="18" spans="1:12" s="1" customFormat="1" ht="15" customHeight="1" x14ac:dyDescent="0.25">
      <c r="A18" s="226" t="s">
        <v>74</v>
      </c>
      <c r="B18" s="227"/>
      <c r="C18" s="227"/>
      <c r="D18" s="227"/>
      <c r="E18" s="227"/>
      <c r="F18" s="227"/>
      <c r="G18" s="227"/>
      <c r="H18" s="227"/>
      <c r="I18" s="228"/>
      <c r="J18" s="109">
        <v>0.9</v>
      </c>
      <c r="K18" s="110">
        <v>612</v>
      </c>
      <c r="L18" s="111">
        <v>212</v>
      </c>
    </row>
    <row r="19" spans="1:12" s="1" customFormat="1" ht="15" customHeight="1" x14ac:dyDescent="0.25">
      <c r="A19" s="226" t="s">
        <v>75</v>
      </c>
      <c r="B19" s="227"/>
      <c r="C19" s="227"/>
      <c r="D19" s="227"/>
      <c r="E19" s="227"/>
      <c r="F19" s="227"/>
      <c r="G19" s="227"/>
      <c r="H19" s="227"/>
      <c r="I19" s="228"/>
      <c r="J19" s="109">
        <v>0.9</v>
      </c>
      <c r="K19" s="110">
        <v>613</v>
      </c>
      <c r="L19" s="111">
        <v>213</v>
      </c>
    </row>
    <row r="20" spans="1:12" s="1" customFormat="1" ht="15" customHeight="1" x14ac:dyDescent="0.25">
      <c r="A20" s="226" t="s">
        <v>76</v>
      </c>
      <c r="B20" s="227"/>
      <c r="C20" s="227"/>
      <c r="D20" s="227"/>
      <c r="E20" s="227"/>
      <c r="F20" s="227"/>
      <c r="G20" s="227"/>
      <c r="H20" s="227"/>
      <c r="I20" s="228"/>
      <c r="J20" s="109">
        <v>0.5</v>
      </c>
      <c r="K20" s="110">
        <v>614</v>
      </c>
      <c r="L20" s="111">
        <v>214</v>
      </c>
    </row>
    <row r="21" spans="1:12" s="1" customFormat="1" ht="15" customHeight="1" x14ac:dyDescent="0.25">
      <c r="A21" s="226" t="s">
        <v>77</v>
      </c>
      <c r="B21" s="227"/>
      <c r="C21" s="227"/>
      <c r="D21" s="227"/>
      <c r="E21" s="227"/>
      <c r="F21" s="227"/>
      <c r="G21" s="227"/>
      <c r="H21" s="227"/>
      <c r="I21" s="228"/>
      <c r="J21" s="109">
        <v>0.7</v>
      </c>
      <c r="K21" s="110">
        <v>615</v>
      </c>
      <c r="L21" s="111">
        <v>215</v>
      </c>
    </row>
    <row r="22" spans="1:12" s="1" customFormat="1" ht="15" customHeight="1" x14ac:dyDescent="0.25">
      <c r="A22" s="226" t="s">
        <v>78</v>
      </c>
      <c r="B22" s="227"/>
      <c r="C22" s="227"/>
      <c r="D22" s="227"/>
      <c r="E22" s="227"/>
      <c r="F22" s="227"/>
      <c r="G22" s="227"/>
      <c r="H22" s="227"/>
      <c r="I22" s="228"/>
      <c r="J22" s="109">
        <v>0.5</v>
      </c>
      <c r="K22" s="110">
        <v>616</v>
      </c>
      <c r="L22" s="111">
        <v>216</v>
      </c>
    </row>
    <row r="23" spans="1:12" s="1" customFormat="1" ht="15" customHeight="1" x14ac:dyDescent="0.25">
      <c r="A23" s="226" t="s">
        <v>79</v>
      </c>
      <c r="B23" s="227"/>
      <c r="C23" s="227"/>
      <c r="D23" s="227"/>
      <c r="E23" s="227"/>
      <c r="F23" s="227"/>
      <c r="G23" s="227"/>
      <c r="H23" s="227"/>
      <c r="I23" s="228"/>
      <c r="J23" s="109">
        <v>0.7</v>
      </c>
      <c r="K23" s="110">
        <v>617</v>
      </c>
      <c r="L23" s="111">
        <v>217</v>
      </c>
    </row>
    <row r="24" spans="1:12" s="1" customFormat="1" ht="15" customHeight="1" x14ac:dyDescent="0.25">
      <c r="A24" s="226" t="s">
        <v>80</v>
      </c>
      <c r="B24" s="227"/>
      <c r="C24" s="227"/>
      <c r="D24" s="227"/>
      <c r="E24" s="227"/>
      <c r="F24" s="227"/>
      <c r="G24" s="227"/>
      <c r="H24" s="227"/>
      <c r="I24" s="228"/>
      <c r="J24" s="109">
        <v>0.7</v>
      </c>
      <c r="K24" s="110">
        <v>618</v>
      </c>
      <c r="L24" s="111">
        <v>218</v>
      </c>
    </row>
    <row r="25" spans="1:12" s="1" customFormat="1" ht="15" customHeight="1" x14ac:dyDescent="0.25">
      <c r="A25" s="226" t="s">
        <v>81</v>
      </c>
      <c r="B25" s="227"/>
      <c r="C25" s="227"/>
      <c r="D25" s="227"/>
      <c r="E25" s="227"/>
      <c r="F25" s="227"/>
      <c r="G25" s="227"/>
      <c r="H25" s="227"/>
      <c r="I25" s="228"/>
      <c r="J25" s="109">
        <v>0.7</v>
      </c>
      <c r="K25" s="110">
        <v>619</v>
      </c>
      <c r="L25" s="111">
        <v>219</v>
      </c>
    </row>
    <row r="26" spans="1:12" s="1" customFormat="1" ht="15" customHeight="1" x14ac:dyDescent="0.25">
      <c r="A26" s="226" t="s">
        <v>82</v>
      </c>
      <c r="B26" s="227"/>
      <c r="C26" s="227"/>
      <c r="D26" s="227"/>
      <c r="E26" s="227"/>
      <c r="F26" s="227"/>
      <c r="G26" s="227"/>
      <c r="H26" s="227"/>
      <c r="I26" s="228"/>
      <c r="J26" s="109">
        <v>0.7</v>
      </c>
      <c r="K26" s="110">
        <v>620</v>
      </c>
      <c r="L26" s="111">
        <v>220</v>
      </c>
    </row>
    <row r="27" spans="1:12" s="1" customFormat="1" ht="15" customHeight="1" x14ac:dyDescent="0.25">
      <c r="A27" s="226" t="s">
        <v>83</v>
      </c>
      <c r="B27" s="227"/>
      <c r="C27" s="227"/>
      <c r="D27" s="227"/>
      <c r="E27" s="227"/>
      <c r="F27" s="227"/>
      <c r="G27" s="227"/>
      <c r="H27" s="227"/>
      <c r="I27" s="228"/>
      <c r="J27" s="109">
        <v>0.9</v>
      </c>
      <c r="K27" s="110">
        <v>621</v>
      </c>
      <c r="L27" s="111">
        <v>221</v>
      </c>
    </row>
    <row r="28" spans="1:12" s="1" customFormat="1" ht="15" customHeight="1" x14ac:dyDescent="0.25">
      <c r="A28" s="226" t="s">
        <v>84</v>
      </c>
      <c r="B28" s="227"/>
      <c r="C28" s="227"/>
      <c r="D28" s="227"/>
      <c r="E28" s="227"/>
      <c r="F28" s="227"/>
      <c r="G28" s="227"/>
      <c r="H28" s="227"/>
      <c r="I28" s="228"/>
      <c r="J28" s="109">
        <v>0.9</v>
      </c>
      <c r="K28" s="110">
        <v>622</v>
      </c>
      <c r="L28" s="111">
        <v>222</v>
      </c>
    </row>
    <row r="29" spans="1:12" s="1" customFormat="1" ht="15" customHeight="1" x14ac:dyDescent="0.25">
      <c r="A29" s="226" t="s">
        <v>85</v>
      </c>
      <c r="B29" s="227"/>
      <c r="C29" s="227"/>
      <c r="D29" s="227"/>
      <c r="E29" s="227"/>
      <c r="F29" s="227"/>
      <c r="G29" s="227"/>
      <c r="H29" s="227"/>
      <c r="I29" s="228"/>
      <c r="J29" s="109">
        <v>0.5</v>
      </c>
      <c r="K29" s="110">
        <v>623</v>
      </c>
      <c r="L29" s="111">
        <v>223</v>
      </c>
    </row>
    <row r="30" spans="1:12" s="1" customFormat="1" ht="15" customHeight="1" x14ac:dyDescent="0.25">
      <c r="A30" s="226" t="s">
        <v>86</v>
      </c>
      <c r="B30" s="227"/>
      <c r="C30" s="227"/>
      <c r="D30" s="227"/>
      <c r="E30" s="227"/>
      <c r="F30" s="227"/>
      <c r="G30" s="227"/>
      <c r="H30" s="227"/>
      <c r="I30" s="228"/>
      <c r="J30" s="109">
        <v>0.2</v>
      </c>
      <c r="K30" s="110">
        <v>624</v>
      </c>
      <c r="L30" s="111">
        <v>224</v>
      </c>
    </row>
    <row r="31" spans="1:12" s="1" customFormat="1" ht="15" customHeight="1" x14ac:dyDescent="0.25">
      <c r="A31" s="226" t="s">
        <v>87</v>
      </c>
      <c r="B31" s="227"/>
      <c r="C31" s="227"/>
      <c r="D31" s="227"/>
      <c r="E31" s="227"/>
      <c r="F31" s="227"/>
      <c r="G31" s="227"/>
      <c r="H31" s="227"/>
      <c r="I31" s="228"/>
      <c r="J31" s="109">
        <v>0.3</v>
      </c>
      <c r="K31" s="110">
        <v>625</v>
      </c>
      <c r="L31" s="111">
        <v>225</v>
      </c>
    </row>
    <row r="32" spans="1:12" s="1" customFormat="1" ht="15" customHeight="1" x14ac:dyDescent="0.25">
      <c r="A32" s="226" t="s">
        <v>88</v>
      </c>
      <c r="B32" s="227"/>
      <c r="C32" s="227"/>
      <c r="D32" s="227"/>
      <c r="E32" s="227"/>
      <c r="F32" s="227"/>
      <c r="G32" s="227"/>
      <c r="H32" s="227"/>
      <c r="I32" s="228"/>
      <c r="J32" s="109">
        <v>0.2</v>
      </c>
      <c r="K32" s="110">
        <v>626</v>
      </c>
      <c r="L32" s="111">
        <v>226</v>
      </c>
    </row>
    <row r="33" spans="1:12" s="1" customFormat="1" ht="15" customHeight="1" x14ac:dyDescent="0.25">
      <c r="A33" s="226" t="s">
        <v>89</v>
      </c>
      <c r="B33" s="227"/>
      <c r="C33" s="227"/>
      <c r="D33" s="227"/>
      <c r="E33" s="227"/>
      <c r="F33" s="227"/>
      <c r="G33" s="227"/>
      <c r="H33" s="227"/>
      <c r="I33" s="228"/>
      <c r="J33" s="109">
        <v>0.2</v>
      </c>
      <c r="K33" s="110">
        <v>650</v>
      </c>
      <c r="L33" s="111">
        <v>250</v>
      </c>
    </row>
    <row r="34" spans="1:12" s="1" customFormat="1" ht="15" customHeight="1" x14ac:dyDescent="0.25">
      <c r="A34" s="226" t="s">
        <v>90</v>
      </c>
      <c r="B34" s="227"/>
      <c r="C34" s="227"/>
      <c r="D34" s="227"/>
      <c r="E34" s="227"/>
      <c r="F34" s="227"/>
      <c r="G34" s="227"/>
      <c r="H34" s="227"/>
      <c r="I34" s="228"/>
      <c r="J34" s="109">
        <v>0.3</v>
      </c>
      <c r="K34" s="110">
        <v>650</v>
      </c>
      <c r="L34" s="111">
        <v>250</v>
      </c>
    </row>
    <row r="35" spans="1:12" s="1" customFormat="1" ht="15" customHeight="1" x14ac:dyDescent="0.25">
      <c r="A35" s="226" t="s">
        <v>91</v>
      </c>
      <c r="B35" s="227"/>
      <c r="C35" s="227"/>
      <c r="D35" s="227"/>
      <c r="E35" s="227"/>
      <c r="F35" s="227"/>
      <c r="G35" s="227"/>
      <c r="H35" s="227"/>
      <c r="I35" s="228"/>
      <c r="J35" s="109">
        <v>0.5</v>
      </c>
      <c r="K35" s="110">
        <v>650</v>
      </c>
      <c r="L35" s="111">
        <v>250</v>
      </c>
    </row>
    <row r="36" spans="1:12" s="1" customFormat="1" ht="15" customHeight="1" x14ac:dyDescent="0.25">
      <c r="A36" s="226" t="s">
        <v>92</v>
      </c>
      <c r="B36" s="227"/>
      <c r="C36" s="227"/>
      <c r="D36" s="227"/>
      <c r="E36" s="227"/>
      <c r="F36" s="227"/>
      <c r="G36" s="227"/>
      <c r="H36" s="227"/>
      <c r="I36" s="228"/>
      <c r="J36" s="109">
        <v>0.7</v>
      </c>
      <c r="K36" s="110">
        <v>650</v>
      </c>
      <c r="L36" s="111">
        <v>250</v>
      </c>
    </row>
    <row r="37" spans="1:12" s="1" customFormat="1" ht="15" customHeight="1" x14ac:dyDescent="0.25">
      <c r="A37" s="226" t="s">
        <v>93</v>
      </c>
      <c r="B37" s="227"/>
      <c r="C37" s="227"/>
      <c r="D37" s="227"/>
      <c r="E37" s="227"/>
      <c r="F37" s="227"/>
      <c r="G37" s="227"/>
      <c r="H37" s="227"/>
      <c r="I37" s="228"/>
      <c r="J37" s="109">
        <v>0.9</v>
      </c>
      <c r="K37" s="110">
        <v>650</v>
      </c>
      <c r="L37" s="111">
        <v>250</v>
      </c>
    </row>
    <row r="38" spans="1:12" s="1" customFormat="1" ht="14.4" customHeight="1" thickBot="1" x14ac:dyDescent="0.3">
      <c r="A38" s="229" t="s">
        <v>108</v>
      </c>
      <c r="B38" s="230"/>
      <c r="C38" s="230"/>
      <c r="D38" s="230"/>
      <c r="E38" s="230"/>
      <c r="F38" s="230"/>
      <c r="G38" s="230"/>
      <c r="H38" s="230"/>
      <c r="I38" s="231"/>
      <c r="J38" s="112">
        <v>0.5</v>
      </c>
      <c r="K38" s="113">
        <v>627</v>
      </c>
      <c r="L38" s="114">
        <v>227</v>
      </c>
    </row>
    <row r="39" spans="1:12" s="1" customFormat="1" ht="39.6" customHeight="1" thickBot="1" x14ac:dyDescent="0.3">
      <c r="A39" s="240" t="s">
        <v>104</v>
      </c>
      <c r="B39" s="241"/>
      <c r="C39" s="241"/>
      <c r="D39" s="241"/>
      <c r="E39" s="241"/>
      <c r="F39" s="241"/>
      <c r="G39" s="241"/>
      <c r="H39" s="241"/>
      <c r="I39" s="115"/>
      <c r="J39" s="234">
        <v>9900</v>
      </c>
      <c r="K39" s="235"/>
      <c r="L39" s="236"/>
    </row>
    <row r="40" spans="1:12" s="1" customFormat="1" ht="24.6" customHeight="1" thickBot="1" x14ac:dyDescent="0.3">
      <c r="A40" s="237" t="s">
        <v>23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9"/>
    </row>
    <row r="41" spans="1:12" s="1" customFormat="1" ht="15.6" customHeight="1" x14ac:dyDescent="0.25">
      <c r="A41" s="232" t="s">
        <v>33</v>
      </c>
      <c r="B41" s="233"/>
      <c r="C41" s="233"/>
      <c r="D41" s="233"/>
      <c r="E41" s="233"/>
      <c r="F41" s="233"/>
      <c r="G41" s="233"/>
      <c r="H41" s="233"/>
      <c r="I41" s="233"/>
      <c r="J41" s="233"/>
      <c r="K41" s="104"/>
      <c r="L41" s="105"/>
    </row>
    <row r="42" spans="1:12" s="1" customFormat="1" ht="13.8" x14ac:dyDescent="0.25">
      <c r="A42" s="232" t="s">
        <v>34</v>
      </c>
      <c r="B42" s="233"/>
      <c r="C42" s="233"/>
      <c r="D42" s="233"/>
      <c r="E42" s="233"/>
      <c r="F42" s="233"/>
      <c r="G42" s="233"/>
      <c r="H42" s="233"/>
      <c r="I42" s="233"/>
      <c r="J42" s="233"/>
      <c r="K42" s="104"/>
      <c r="L42" s="105"/>
    </row>
    <row r="43" spans="1:12" s="1" customFormat="1" ht="13.8" x14ac:dyDescent="0.25">
      <c r="A43" s="232" t="s">
        <v>35</v>
      </c>
      <c r="B43" s="233"/>
      <c r="C43" s="233"/>
      <c r="D43" s="233"/>
      <c r="E43" s="233"/>
      <c r="F43" s="233"/>
      <c r="G43" s="233"/>
      <c r="H43" s="233"/>
      <c r="I43" s="233"/>
      <c r="J43" s="233"/>
      <c r="K43" s="104"/>
      <c r="L43" s="105"/>
    </row>
    <row r="44" spans="1:12" s="1" customFormat="1" ht="13.8" x14ac:dyDescent="0.25">
      <c r="A44" s="106" t="s">
        <v>105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4"/>
      <c r="L44" s="105"/>
    </row>
    <row r="45" spans="1:12" s="1" customFormat="1" ht="15" thickBot="1" x14ac:dyDescent="0.35">
      <c r="A45" s="101"/>
      <c r="B45" s="102"/>
      <c r="C45" s="102"/>
      <c r="D45" s="102"/>
      <c r="E45" s="102"/>
      <c r="F45" s="102"/>
      <c r="G45" s="102"/>
      <c r="H45" s="103"/>
      <c r="I45" s="103"/>
      <c r="J45" s="103"/>
      <c r="K45" s="103"/>
      <c r="L45" s="94"/>
    </row>
    <row r="46" spans="1:12" ht="21" customHeight="1" x14ac:dyDescent="0.3">
      <c r="A46" s="194" t="s">
        <v>31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6"/>
    </row>
    <row r="47" spans="1:12" ht="20.399999999999999" customHeight="1" thickBot="1" x14ac:dyDescent="0.35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9"/>
    </row>
    <row r="48" spans="1:12" x14ac:dyDescent="0.3">
      <c r="A48" s="200" t="s">
        <v>106</v>
      </c>
      <c r="B48" s="201"/>
      <c r="C48" s="201"/>
      <c r="D48" s="201"/>
      <c r="E48" s="201"/>
      <c r="F48" s="202"/>
      <c r="G48" s="206" t="s">
        <v>107</v>
      </c>
      <c r="H48" s="201"/>
      <c r="I48" s="201"/>
      <c r="J48" s="201"/>
      <c r="K48" s="201"/>
      <c r="L48" s="93"/>
    </row>
    <row r="49" spans="1:12" ht="30" customHeight="1" thickBot="1" x14ac:dyDescent="0.35">
      <c r="A49" s="203"/>
      <c r="B49" s="204"/>
      <c r="C49" s="204"/>
      <c r="D49" s="204"/>
      <c r="E49" s="204"/>
      <c r="F49" s="205"/>
      <c r="G49" s="207"/>
      <c r="H49" s="204"/>
      <c r="I49" s="204"/>
      <c r="J49" s="204"/>
      <c r="K49" s="204"/>
      <c r="L49" s="94"/>
    </row>
    <row r="50" spans="1:12" ht="14.4" customHeight="1" x14ac:dyDescent="0.3">
      <c r="A50" s="116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92"/>
    </row>
    <row r="51" spans="1:12" ht="16.8" customHeight="1" x14ac:dyDescent="0.3">
      <c r="A51" s="108" t="s">
        <v>36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92"/>
    </row>
    <row r="52" spans="1:12" ht="15" thickBot="1" x14ac:dyDescent="0.35">
      <c r="A52" s="108" t="s">
        <v>24</v>
      </c>
      <c r="B52" s="90"/>
      <c r="C52" s="90"/>
      <c r="D52" s="90"/>
      <c r="E52" s="90"/>
      <c r="F52" s="90"/>
      <c r="G52" s="90"/>
      <c r="H52" s="91"/>
      <c r="I52" s="91"/>
      <c r="J52" s="91"/>
      <c r="K52" s="91"/>
      <c r="L52" s="92"/>
    </row>
    <row r="53" spans="1:12" ht="21" thickBot="1" x14ac:dyDescent="0.35">
      <c r="A53" s="208" t="s">
        <v>25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10"/>
    </row>
    <row r="54" spans="1:12" ht="25.05" customHeight="1" x14ac:dyDescent="0.3">
      <c r="A54" s="122"/>
      <c r="B54" s="218" t="s">
        <v>26</v>
      </c>
      <c r="C54" s="218"/>
      <c r="D54" s="218"/>
      <c r="E54" s="123"/>
      <c r="F54" s="221" t="s">
        <v>27</v>
      </c>
      <c r="G54" s="221"/>
      <c r="H54" s="221"/>
      <c r="I54" s="124"/>
      <c r="J54" s="216" t="s">
        <v>32</v>
      </c>
      <c r="K54" s="216"/>
      <c r="L54" s="217"/>
    </row>
    <row r="55" spans="1:12" ht="25.05" customHeight="1" x14ac:dyDescent="0.3">
      <c r="A55" s="125"/>
      <c r="B55" s="219" t="s">
        <v>28</v>
      </c>
      <c r="C55" s="219"/>
      <c r="D55" s="219"/>
      <c r="E55" s="119"/>
      <c r="F55" s="223" t="s">
        <v>29</v>
      </c>
      <c r="G55" s="224"/>
      <c r="H55" s="225"/>
      <c r="I55" s="118"/>
      <c r="J55" s="214" t="s">
        <v>31</v>
      </c>
      <c r="K55" s="214"/>
      <c r="L55" s="215"/>
    </row>
    <row r="56" spans="1:12" ht="25.05" customHeight="1" thickBot="1" x14ac:dyDescent="0.35">
      <c r="A56" s="126"/>
      <c r="B56" s="220" t="s">
        <v>30</v>
      </c>
      <c r="C56" s="220"/>
      <c r="D56" s="220"/>
      <c r="E56" s="127"/>
      <c r="F56" s="222" t="s">
        <v>32</v>
      </c>
      <c r="G56" s="222"/>
      <c r="H56" s="222"/>
      <c r="I56" s="128"/>
      <c r="J56" s="212"/>
      <c r="K56" s="212"/>
      <c r="L56" s="213"/>
    </row>
    <row r="57" spans="1:12" x14ac:dyDescent="0.3">
      <c r="A57" s="211" t="s">
        <v>110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</row>
    <row r="58" spans="1:12" x14ac:dyDescent="0.3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</row>
  </sheetData>
  <sheetProtection algorithmName="SHA-512" hashValue="LqgKdAhvy1VIJCsqwAqwni0QOuf0Ebk04N6JCg5Z5WYAbw+s9fPFwGaMIZTI+5zwpIG3fL0HcjKsv0O6K9aPXg==" saltValue="RBdTO2Xoaq/NCScQbfI90Q==" spinCount="100000" sheet="1" objects="1" scenarios="1"/>
  <mergeCells count="53">
    <mergeCell ref="A6:I6"/>
    <mergeCell ref="A33:I33"/>
    <mergeCell ref="A34:I34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22:I22"/>
    <mergeCell ref="A23:I23"/>
    <mergeCell ref="A24:I24"/>
    <mergeCell ref="A19:I19"/>
    <mergeCell ref="A20:I20"/>
    <mergeCell ref="A21:I21"/>
    <mergeCell ref="A43:J43"/>
    <mergeCell ref="J39:L39"/>
    <mergeCell ref="A40:L40"/>
    <mergeCell ref="A39:H39"/>
    <mergeCell ref="A42:J42"/>
    <mergeCell ref="A41:J41"/>
    <mergeCell ref="A36:I36"/>
    <mergeCell ref="A37:I37"/>
    <mergeCell ref="A38:I38"/>
    <mergeCell ref="A35:I35"/>
    <mergeCell ref="A25:I25"/>
    <mergeCell ref="A26:I26"/>
    <mergeCell ref="A27:I27"/>
    <mergeCell ref="A31:I31"/>
    <mergeCell ref="A32:I32"/>
    <mergeCell ref="A28:I28"/>
    <mergeCell ref="A29:I29"/>
    <mergeCell ref="A30:I30"/>
    <mergeCell ref="A46:L47"/>
    <mergeCell ref="A48:F49"/>
    <mergeCell ref="G48:K49"/>
    <mergeCell ref="A53:L53"/>
    <mergeCell ref="A57:L58"/>
    <mergeCell ref="J56:L56"/>
    <mergeCell ref="J55:L55"/>
    <mergeCell ref="J54:L54"/>
    <mergeCell ref="B54:D54"/>
    <mergeCell ref="B55:D55"/>
    <mergeCell ref="B56:D56"/>
    <mergeCell ref="F54:H54"/>
    <mergeCell ref="F56:H56"/>
    <mergeCell ref="F55:H55"/>
  </mergeCells>
  <phoneticPr fontId="17" type="noConversion"/>
  <hyperlinks>
    <hyperlink ref="A1:L5" r:id="rId1" display="http:/www.karzarar.org" xr:uid="{E8E66714-7C42-4BFD-A9C6-CDCA94F4328F}"/>
    <hyperlink ref="J54" r:id="rId2" xr:uid="{E9E15338-4A14-433E-9887-849847AFE4AA}"/>
    <hyperlink ref="F54" r:id="rId3" xr:uid="{22699EAA-D867-46DF-B9FB-4FACF62FCA6D}"/>
    <hyperlink ref="B54" r:id="rId4" xr:uid="{359F407B-C53A-4EF4-A1DD-CF838D47B2AA}"/>
    <hyperlink ref="B55" r:id="rId5" xr:uid="{64058082-2249-4344-91B5-BD9BB5724F0F}"/>
    <hyperlink ref="B56" r:id="rId6" xr:uid="{279BF363-CE26-4E1C-98A6-11202D531E74}"/>
    <hyperlink ref="F55" r:id="rId7" display="Adnan Altun" xr:uid="{DFC97234-B6EB-4B67-8776-026E7C391F31}"/>
    <hyperlink ref="J55" r:id="rId8" xr:uid="{F0946D0E-3345-483B-BC37-29D7F5AAD459}"/>
    <hyperlink ref="F56" r:id="rId9" xr:uid="{2661431D-29C5-4BD2-9448-0045BD53D409}"/>
    <hyperlink ref="B56:D56" r:id="rId10" display="karzarar.org_" xr:uid="{A210D161-DAC0-4132-9D49-744AA9227CC9}"/>
    <hyperlink ref="A48:F49" r:id="rId11" display="Nedir Nasıl Kullanılır-1" xr:uid="{E671AE48-2010-4DBE-8FBC-3D3997B32590}"/>
    <hyperlink ref="G48:K49" r:id="rId12" display="Nedir Nasıl Kullanılır-2" xr:uid="{AC57F312-CD1D-4B5C-AD11-FA0D6CE2AF4E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6</vt:i4>
      </vt:variant>
    </vt:vector>
  </HeadingPairs>
  <TitlesOfParts>
    <vt:vector size="9" baseType="lpstr">
      <vt:lpstr>Tevkifat</vt:lpstr>
      <vt:lpstr>Net Tutar</vt:lpstr>
      <vt:lpstr>Açıklamalar</vt:lpstr>
      <vt:lpstr>d</vt:lpstr>
      <vt:lpstr>DATA</vt:lpstr>
      <vt:lpstr>tt</vt:lpstr>
      <vt:lpstr>y</vt:lpstr>
      <vt:lpstr>'Net Tutar'!Yazdırma_Alanı</vt:lpstr>
      <vt:lpstr>Tevkifat!Yazdırma_Alanı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altun</dc:creator>
  <cp:lastModifiedBy>adnan altun</cp:lastModifiedBy>
  <cp:lastPrinted>2021-04-30T08:10:11Z</cp:lastPrinted>
  <dcterms:created xsi:type="dcterms:W3CDTF">2015-06-05T18:17:20Z</dcterms:created>
  <dcterms:modified xsi:type="dcterms:W3CDTF">2025-01-17T09:07:24Z</dcterms:modified>
</cp:coreProperties>
</file>